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_2018\2.CONTROLE_AVALIACAO\2.NC\5. COMISSÕES\1. CPC\5.3. EDITAIS\EDITAL Nº 004-2018 - NEFFROLOGIA\"/>
    </mc:Choice>
  </mc:AlternateContent>
  <bookViews>
    <workbookView xWindow="0" yWindow="0" windowWidth="20730" windowHeight="9510" tabRatio="696" activeTab="1"/>
  </bookViews>
  <sheets>
    <sheet name="CALCULO DE QTD MINIMA ADULTO" sheetId="1" r:id="rId1"/>
    <sheet name="CALCULO DE QTD MINIMA INFANTIL" sheetId="4" r:id="rId2"/>
  </sheets>
  <definedNames>
    <definedName name="_xlnm.Print_Area" localSheetId="0">'CALCULO DE QTD MINIMA ADULTO'!$A$1:$G$171</definedName>
    <definedName name="_xlnm.Print_Area" localSheetId="1">'CALCULO DE QTD MINIMA INFANTIL'!$A$1:$G$168</definedName>
  </definedNames>
  <calcPr calcId="171027" iterateDelta="1E-4"/>
</workbook>
</file>

<file path=xl/calcChain.xml><?xml version="1.0" encoding="utf-8"?>
<calcChain xmlns="http://schemas.openxmlformats.org/spreadsheetml/2006/main">
  <c r="E147" i="1" l="1"/>
  <c r="F3" i="1" l="1"/>
  <c r="E124" i="1" l="1"/>
  <c r="F124" i="1" s="1"/>
  <c r="E165" i="1"/>
  <c r="E166" i="1"/>
  <c r="E123" i="1"/>
  <c r="E129" i="1"/>
  <c r="E144" i="4"/>
  <c r="F144" i="4" s="1"/>
  <c r="E140" i="4"/>
  <c r="F140" i="4" s="1"/>
  <c r="E139" i="4"/>
  <c r="F139" i="4" s="1"/>
  <c r="E152" i="4"/>
  <c r="F152" i="4" s="1"/>
  <c r="E151" i="4"/>
  <c r="F151" i="4" s="1"/>
  <c r="E150" i="4"/>
  <c r="F150" i="4" s="1"/>
  <c r="E166" i="4"/>
  <c r="F166" i="4" s="1"/>
  <c r="E165" i="4"/>
  <c r="F165" i="4" s="1"/>
  <c r="E161" i="4"/>
  <c r="F161" i="4" s="1"/>
  <c r="E160" i="4"/>
  <c r="F160" i="4" s="1"/>
  <c r="F159" i="4"/>
  <c r="E143" i="4"/>
  <c r="F143" i="4" s="1"/>
  <c r="E142" i="4"/>
  <c r="F142" i="4" s="1"/>
  <c r="E141" i="4"/>
  <c r="F141" i="4" s="1"/>
  <c r="E133" i="4"/>
  <c r="E134" i="4" s="1"/>
  <c r="E117" i="4"/>
  <c r="F117" i="4" s="1"/>
  <c r="F118" i="4" s="1"/>
  <c r="E111" i="4"/>
  <c r="F111" i="4" s="1"/>
  <c r="F112" i="4" s="1"/>
  <c r="E105" i="4"/>
  <c r="F105" i="4" s="1"/>
  <c r="E104" i="4"/>
  <c r="F104" i="4" s="1"/>
  <c r="E98" i="4"/>
  <c r="E91" i="4"/>
  <c r="F91" i="4" s="1"/>
  <c r="E90" i="4"/>
  <c r="F90" i="4" s="1"/>
  <c r="E84" i="4"/>
  <c r="F84" i="4" s="1"/>
  <c r="E83" i="4"/>
  <c r="F83" i="4" s="1"/>
  <c r="E82" i="4"/>
  <c r="F82" i="4" s="1"/>
  <c r="E81" i="4"/>
  <c r="F81" i="4" s="1"/>
  <c r="E75" i="4"/>
  <c r="F75" i="4" s="1"/>
  <c r="F76" i="4" s="1"/>
  <c r="E69" i="4"/>
  <c r="F69" i="4" s="1"/>
  <c r="E68" i="4"/>
  <c r="F68" i="4" s="1"/>
  <c r="E67" i="4"/>
  <c r="F67" i="4" s="1"/>
  <c r="E61" i="4"/>
  <c r="F61" i="4" s="1"/>
  <c r="E60" i="4"/>
  <c r="F60" i="4" s="1"/>
  <c r="E54" i="4"/>
  <c r="F54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39" i="4"/>
  <c r="F39" i="4" s="1"/>
  <c r="F40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F3" i="4"/>
  <c r="F2" i="4"/>
  <c r="F123" i="1" l="1"/>
  <c r="E125" i="4"/>
  <c r="F125" i="4" s="1"/>
  <c r="E124" i="4"/>
  <c r="F124" i="4" s="1"/>
  <c r="E123" i="4"/>
  <c r="F92" i="4"/>
  <c r="F4" i="4"/>
  <c r="E127" i="4" s="1"/>
  <c r="F127" i="4" s="1"/>
  <c r="E126" i="4"/>
  <c r="F126" i="4" s="1"/>
  <c r="F62" i="4"/>
  <c r="E40" i="4"/>
  <c r="E118" i="4"/>
  <c r="E112" i="4"/>
  <c r="E76" i="4"/>
  <c r="F106" i="4"/>
  <c r="F34" i="4"/>
  <c r="E34" i="4"/>
  <c r="E99" i="4"/>
  <c r="F98" i="4"/>
  <c r="F99" i="4" s="1"/>
  <c r="E164" i="4"/>
  <c r="F164" i="4" s="1"/>
  <c r="E162" i="4"/>
  <c r="F162" i="4" s="1"/>
  <c r="F55" i="4"/>
  <c r="F85" i="4"/>
  <c r="F153" i="4"/>
  <c r="E163" i="4"/>
  <c r="F163" i="4" s="1"/>
  <c r="E62" i="4"/>
  <c r="E70" i="4"/>
  <c r="F70" i="4"/>
  <c r="E92" i="4"/>
  <c r="E106" i="4"/>
  <c r="F145" i="4"/>
  <c r="E145" i="4"/>
  <c r="E153" i="4"/>
  <c r="E55" i="4"/>
  <c r="E85" i="4"/>
  <c r="F133" i="4"/>
  <c r="F134" i="4" s="1"/>
  <c r="E22" i="1"/>
  <c r="F22" i="1" s="1"/>
  <c r="F2" i="1"/>
  <c r="E162" i="1" s="1"/>
  <c r="F123" i="4" l="1"/>
  <c r="F128" i="4" s="1"/>
  <c r="E128" i="4"/>
  <c r="F93" i="4"/>
  <c r="E154" i="4"/>
  <c r="F167" i="4"/>
  <c r="F154" i="4"/>
  <c r="E93" i="4"/>
  <c r="E167" i="4"/>
  <c r="E130" i="1"/>
  <c r="F4" i="1"/>
  <c r="E126" i="1" s="1"/>
  <c r="E125" i="1" s="1"/>
  <c r="F168" i="4" l="1"/>
  <c r="E168" i="4"/>
  <c r="E127" i="1"/>
  <c r="E128" i="1" s="1"/>
  <c r="E164" i="1"/>
  <c r="E105" i="1"/>
  <c r="E90" i="1"/>
  <c r="E84" i="1"/>
  <c r="E67" i="1"/>
  <c r="E53" i="1"/>
  <c r="E49" i="1"/>
  <c r="E45" i="1"/>
  <c r="E31" i="1"/>
  <c r="F31" i="1" s="1"/>
  <c r="E27" i="1"/>
  <c r="F27" i="1" s="1"/>
  <c r="E23" i="1"/>
  <c r="F23" i="1" s="1"/>
  <c r="E18" i="1"/>
  <c r="F18" i="1" s="1"/>
  <c r="E14" i="1"/>
  <c r="F14" i="1" s="1"/>
  <c r="E10" i="1"/>
  <c r="F10" i="1" s="1"/>
  <c r="E155" i="1"/>
  <c r="E144" i="1"/>
  <c r="E142" i="1"/>
  <c r="E104" i="1"/>
  <c r="E83" i="1"/>
  <c r="E75" i="1"/>
  <c r="E61" i="1"/>
  <c r="E52" i="1"/>
  <c r="E48" i="1"/>
  <c r="E39" i="1"/>
  <c r="E30" i="1"/>
  <c r="E26" i="1"/>
  <c r="F26" i="1" s="1"/>
  <c r="E21" i="1"/>
  <c r="F21" i="1" s="1"/>
  <c r="E17" i="1"/>
  <c r="F17" i="1" s="1"/>
  <c r="E13" i="1"/>
  <c r="F13" i="1" s="1"/>
  <c r="E9" i="1"/>
  <c r="E169" i="1"/>
  <c r="E154" i="1"/>
  <c r="E146" i="1"/>
  <c r="E136" i="1"/>
  <c r="E117" i="1"/>
  <c r="E98" i="1"/>
  <c r="E82" i="1"/>
  <c r="E69" i="1"/>
  <c r="E60" i="1"/>
  <c r="E51" i="1"/>
  <c r="E47" i="1"/>
  <c r="E33" i="1"/>
  <c r="F33" i="1" s="1"/>
  <c r="E29" i="1"/>
  <c r="F29" i="1" s="1"/>
  <c r="E25" i="1"/>
  <c r="F25" i="1" s="1"/>
  <c r="E20" i="1"/>
  <c r="F20" i="1" s="1"/>
  <c r="E16" i="1"/>
  <c r="F16" i="1" s="1"/>
  <c r="E12" i="1"/>
  <c r="F12" i="1" s="1"/>
  <c r="E168" i="1"/>
  <c r="E163" i="1"/>
  <c r="E153" i="1"/>
  <c r="E143" i="1"/>
  <c r="E111" i="1"/>
  <c r="E91" i="1"/>
  <c r="E81" i="1"/>
  <c r="E68" i="1"/>
  <c r="E54" i="1"/>
  <c r="E50" i="1"/>
  <c r="E46" i="1"/>
  <c r="E32" i="1"/>
  <c r="F32" i="1" s="1"/>
  <c r="E28" i="1"/>
  <c r="F28" i="1" s="1"/>
  <c r="E24" i="1"/>
  <c r="F24" i="1" s="1"/>
  <c r="E19" i="1"/>
  <c r="F19" i="1" s="1"/>
  <c r="E15" i="1"/>
  <c r="F15" i="1" s="1"/>
  <c r="E11" i="1"/>
  <c r="F11" i="1" s="1"/>
  <c r="F30" i="1"/>
  <c r="E55" i="1" l="1"/>
  <c r="E34" i="1"/>
  <c r="E131" i="1"/>
  <c r="F9" i="1"/>
  <c r="E92" i="1"/>
  <c r="F90" i="1"/>
  <c r="F169" i="1" l="1"/>
  <c r="F168" i="1"/>
  <c r="F167" i="1"/>
  <c r="F166" i="1"/>
  <c r="F165" i="1"/>
  <c r="F164" i="1"/>
  <c r="F163" i="1"/>
  <c r="F162" i="1"/>
  <c r="F155" i="1"/>
  <c r="F154" i="1"/>
  <c r="F153" i="1"/>
  <c r="F147" i="1"/>
  <c r="F146" i="1"/>
  <c r="F145" i="1"/>
  <c r="F144" i="1"/>
  <c r="F143" i="1"/>
  <c r="F142" i="1"/>
  <c r="F136" i="1"/>
  <c r="F130" i="1"/>
  <c r="F129" i="1"/>
  <c r="F128" i="1"/>
  <c r="F127" i="1"/>
  <c r="F126" i="1"/>
  <c r="F125" i="1"/>
  <c r="F117" i="1"/>
  <c r="F111" i="1"/>
  <c r="F105" i="1"/>
  <c r="F104" i="1"/>
  <c r="F98" i="1"/>
  <c r="F91" i="1"/>
  <c r="F92" i="1" s="1"/>
  <c r="F84" i="1"/>
  <c r="F83" i="1"/>
  <c r="F82" i="1"/>
  <c r="F81" i="1"/>
  <c r="F75" i="1"/>
  <c r="F69" i="1"/>
  <c r="F68" i="1"/>
  <c r="F67" i="1"/>
  <c r="F61" i="1"/>
  <c r="F60" i="1"/>
  <c r="F54" i="1"/>
  <c r="F53" i="1"/>
  <c r="F52" i="1"/>
  <c r="F51" i="1"/>
  <c r="F50" i="1"/>
  <c r="F49" i="1"/>
  <c r="F48" i="1"/>
  <c r="F47" i="1"/>
  <c r="F46" i="1"/>
  <c r="F45" i="1"/>
  <c r="F39" i="1"/>
  <c r="F131" i="1" l="1"/>
  <c r="F34" i="1"/>
  <c r="F156" i="1"/>
  <c r="F137" i="1"/>
  <c r="F118" i="1"/>
  <c r="F99" i="1"/>
  <c r="E170" i="1"/>
  <c r="E156" i="1"/>
  <c r="E137" i="1"/>
  <c r="E148" i="1" s="1"/>
  <c r="E118" i="1"/>
  <c r="F112" i="1"/>
  <c r="E112" i="1"/>
  <c r="E106" i="1"/>
  <c r="E99" i="1"/>
  <c r="E85" i="1"/>
  <c r="E76" i="1"/>
  <c r="F76" i="1"/>
  <c r="E70" i="1"/>
  <c r="E62" i="1"/>
  <c r="E40" i="1"/>
  <c r="E157" i="1" l="1"/>
  <c r="F40" i="1"/>
  <c r="F62" i="1"/>
  <c r="F106" i="1"/>
  <c r="F148" i="1"/>
  <c r="F157" i="1" s="1"/>
  <c r="F55" i="1"/>
  <c r="F85" i="1"/>
  <c r="F170" i="1"/>
  <c r="E93" i="1"/>
  <c r="F70" i="1"/>
  <c r="E171" i="1" l="1"/>
  <c r="F93" i="1"/>
  <c r="F171" i="1" l="1"/>
</calcChain>
</file>

<file path=xl/sharedStrings.xml><?xml version="1.0" encoding="utf-8"?>
<sst xmlns="http://schemas.openxmlformats.org/spreadsheetml/2006/main" count="848" uniqueCount="212">
  <si>
    <t>Grupo: 02 - Procedimentos com finalidade diagnóstica</t>
  </si>
  <si>
    <t>Sub-Grupo: 02 - Diagnóstico em laboratório clínico</t>
  </si>
  <si>
    <t>Forma de Organização: 01 - Exames bioquimicos</t>
  </si>
  <si>
    <t>IT</t>
  </si>
  <si>
    <t>Código</t>
  </si>
  <si>
    <t>Descrição do Procedimento</t>
  </si>
  <si>
    <t>VL UN (R$)</t>
  </si>
  <si>
    <t>DETERMINACAO DE CAPACIDADE DE FIXACAO DO FERRO</t>
  </si>
  <si>
    <t>DOSAGEM DE ACIDO URICO</t>
  </si>
  <si>
    <t>DOSAGEM DE COLESTEROL HDL</t>
  </si>
  <si>
    <t>DOSAGEM DE COLESTEROL LDL</t>
  </si>
  <si>
    <t>DOSAGEM DE COLESTEROL TOTAL</t>
  </si>
  <si>
    <t>DOSAGEM DE CREATININA</t>
  </si>
  <si>
    <t>DOSAGEM DE FERRITINA</t>
  </si>
  <si>
    <t>DOSAGEM DE FERRO SERICO</t>
  </si>
  <si>
    <t>DOSAGEM DE FOSFATASE ALCALINA</t>
  </si>
  <si>
    <t>DOSAGEM DE FOSFORO</t>
  </si>
  <si>
    <t>DOSAGEM DE GLICOSE</t>
  </si>
  <si>
    <t>DOSAGEM DE HEMOGLOBINA GLICOSILADA</t>
  </si>
  <si>
    <t>DOSAGEM DE HIDROXIPROLINA</t>
  </si>
  <si>
    <t>DOSAGEM DE POTASSIO</t>
  </si>
  <si>
    <t>DOSAGEM DE PROTEINAS TOTAIS</t>
  </si>
  <si>
    <t>DOSAGEM DE PROTEINAS TOTAIS E FRACOES</t>
  </si>
  <si>
    <t>DOSAGEM DE SODIO</t>
  </si>
  <si>
    <t>DOSAGEM DE TRANSAMINASE GLUTAMICO-OXALACETICA (TGO)</t>
  </si>
  <si>
    <t>DOSAGEM DE TRANSAMINASE GLUTAMICO-PIRUVICA (TGP)</t>
  </si>
  <si>
    <t>DOSAGEM DE TRANSFERRINA</t>
  </si>
  <si>
    <t>DOSAGEM DE TRIGLICERIDEOS</t>
  </si>
  <si>
    <t>DOSAGEM DE UREIA</t>
  </si>
  <si>
    <t>GASOMETRIA (PH PCO2 PO2 BICARBONATO AS2 (EXCETO BASE )</t>
  </si>
  <si>
    <t>DOSAGEM DE 25 HIDROXIVITAMINA D</t>
  </si>
  <si>
    <t>SUBTOTAL</t>
  </si>
  <si>
    <t>Forma de Organização: 02 - Exames hematológicos e hemostasia</t>
  </si>
  <si>
    <t>HEMOGRAMA COMPLETO</t>
  </si>
  <si>
    <t>Forma de Organização: 03 - Exames sorológicos e imunológicos</t>
  </si>
  <si>
    <t>DETECCAO DE RNA DO HIV-1 (QUALITATIVO)</t>
  </si>
  <si>
    <t>DETERMINACAO QUANTITATIVA DE PROTEINA C REATIVA</t>
  </si>
  <si>
    <t>PESQUISA DE ANTICORPOS ANTI-HIV-1 (WESTERN BLOT)</t>
  </si>
  <si>
    <t>PESQUISA DE ANTICORPOS ANTI-HIV-1 + HIV-2 (ELISA)</t>
  </si>
  <si>
    <t>PESQUISA DE ANTICORPOS ANTI-HTLV-1 + HTLV-2</t>
  </si>
  <si>
    <t>PESQUISA DE ANTICORPOS CONTRA ANTIGENO DE SUPERFICIE DO VIRUS DA HEPATITE B (ANTI-HBS)</t>
  </si>
  <si>
    <t>PESQUISA DE ANTICORPOS CONTRA O VIRUS DA HEPATITE C (ANTI-HCV)</t>
  </si>
  <si>
    <t>PESQUISA DE ANTICORPOS IGG E IGM CONTRA ANTIGENO CENTRAL DO VIRUS DA HEPATITE B (ANTI-HBC-TOTAL)</t>
  </si>
  <si>
    <t>PESQUISA DE ANTICORPOS IGM CONTRA ANTIGENO CENTRAL DO VIRUS DA HEPATITE B (ANTI-HBC-IGM)</t>
  </si>
  <si>
    <t>PESQUISA DE ANTIGENO DE SUPERFICIE DO VIRUS DA HEPATITE B (HBSAG)</t>
  </si>
  <si>
    <t>Forma de Organização: 06 - Exames hormonais</t>
  </si>
  <si>
    <t>ANALISE DE CARACTERES FISICOS, ELEMENTOS E SEDIMENTO DA URINA</t>
  </si>
  <si>
    <t>DOSAGEM DE MICROALBUMINA NA URINA</t>
  </si>
  <si>
    <t>DOSAGEM DE HORMONIO TIREOESTIMULANTE (TSH)</t>
  </si>
  <si>
    <t>DOSAGEM DE PARATORMONIO</t>
  </si>
  <si>
    <t>DOSAGEM DE TIROXINA (T4)</t>
  </si>
  <si>
    <t>Forma de Organização: 07 - Exames toxicológicos ou de monitorização terapêutica</t>
  </si>
  <si>
    <t>DOSAGEM DE ALUMINIO</t>
  </si>
  <si>
    <t>Forma de Organização: 08 - Exames microbiológicos</t>
  </si>
  <si>
    <t>ANTIBIOGRAMA</t>
  </si>
  <si>
    <t>BACTERIOSCOPIA (GRAM)</t>
  </si>
  <si>
    <t>CULTURA DE BACTERIAS P/ IDENTIFICACAO</t>
  </si>
  <si>
    <t>HEMOCULTURA</t>
  </si>
  <si>
    <t>Forma de Organização: 12 - Exames imunohematológicos</t>
  </si>
  <si>
    <t>PESQUISA DE FATOR RH (INCLUI D FRACO)</t>
  </si>
  <si>
    <t>TOTAL</t>
  </si>
  <si>
    <t>Sub-Grupo: 04 - Diagnóstico por radiologia</t>
  </si>
  <si>
    <t>Forma de Organização: 03 - Exames radiológicos do torax e mediastino</t>
  </si>
  <si>
    <t>RADIOGRAFIA DE TORAX (PA E PERFIL)</t>
  </si>
  <si>
    <t>Grupo: 02 - Procedimentos com finalidade diagnóstico</t>
  </si>
  <si>
    <t>Sub-Grupo: 05 - Diagnóstico por ultra-sonografia</t>
  </si>
  <si>
    <t>Forma de Organização: 02 - Ultra-sonografias dos demais sistemas</t>
  </si>
  <si>
    <t>ULTRASSONOGRAFIA DE ABDOMEN TOTAL</t>
  </si>
  <si>
    <t>ULTRASSONOGRAFIA DE APARELHO URINARIO</t>
  </si>
  <si>
    <t>Sub-Grupo: 11 - Métodos diagnósticos em especialidades</t>
  </si>
  <si>
    <t>Forma de Organização: 02 - Diagnóstico em cardiologia</t>
  </si>
  <si>
    <t>ELETROCARDIOGRAMA</t>
  </si>
  <si>
    <t>Grupo: 03 - Procedimentos clínicos</t>
  </si>
  <si>
    <t>Sub-Grupo: 01 - Consultas / Atendimentos / Acompanhamentos</t>
  </si>
  <si>
    <t>Forma de Organização: 01 - Consultas médicas/outros profissionais de nivel superior</t>
  </si>
  <si>
    <t>CONSULTA MEDICA EM ATENÇÃO ESPECIALIZADA (NEFROLOGIA)</t>
  </si>
  <si>
    <t>Sub-Grupo: 05 - Tratamento em nefrologia</t>
  </si>
  <si>
    <t>Forma de Organização: 01 - Tratamento dialítico</t>
  </si>
  <si>
    <t>HEMODIÁLISE (MÁXIMO 1 SESSÃO POR SEMANA - EXCEPCIONALIDADE)</t>
  </si>
  <si>
    <t>HEMODIÁLISE (MÁXIMO 3 SESSÕES POR SEMANA)</t>
  </si>
  <si>
    <t>HEMODIÁLISE EM PACIENTE COM SOROLOGIA POSITIVA PARA HIV E/OU HEPATITE B E/OU HEPATITE C (MÁXIMO 3 SESSÕES POR SEMANA)</t>
  </si>
  <si>
    <t>HEMODIÁLISE EM PACIENTE COM SOROLOGIA POSITIVA PARA HIV E/OU HEPATITE B E/OU HEPATITE C (EXCEPCIONALIDADE - MÁXIMO 1 SESSÃO / SEMANA)</t>
  </si>
  <si>
    <t>MANUTENCAO E ACOMPANHAMENTO DOMICILIAR DE PACIENTE SUBMETIDO A DPA /DPAC</t>
  </si>
  <si>
    <t>TREINAMENTO DE PACIENTE SUBMETIDO A DIALISE PERITONEAL - DPAC-DPA (9 DIAS)</t>
  </si>
  <si>
    <t>HEMODIÁLISE PEDIÁTRICA (MÁXIMO 04 SESSÕES POR SEMANA)</t>
  </si>
  <si>
    <t>Grupo: 04 - Procedimentos cirúrgicos</t>
  </si>
  <si>
    <t>Sub-Grupo: 17 - Anestesiologia</t>
  </si>
  <si>
    <t>Forma de Organização: 01 - Anestesias</t>
  </si>
  <si>
    <t>ANESTESIA REGIONAL</t>
  </si>
  <si>
    <t>Sub-Grupo: 18 - Cirurgia em nefrologia</t>
  </si>
  <si>
    <t>Forma de Organização: 01 - Acessos para dialise</t>
  </si>
  <si>
    <t>CONFECCAO DE FISTULA ARTERIO-VENOSA C/ ENXERTIA DE POLITETRAFLUORETILENO (PTFE)</t>
  </si>
  <si>
    <t>CONFECCAO DE FISTULA ARTERIO-VENOSA C/ ENXERTO AUTOLOGO</t>
  </si>
  <si>
    <t>CONFECCAO DE FISTULA ARTERIO-VENOSA P/ HEMODIALISE</t>
  </si>
  <si>
    <t>IMPLANTE DE CATETER DE LONGA PERMANÊNCIA P/ HEMODIALISE</t>
  </si>
  <si>
    <t>IMPLANTE DE CATETER DUPLO LUMEN P/HEMODIALISE</t>
  </si>
  <si>
    <t>IMPLANTE DE CATETER TIPO TENCKHOFF OU SIMILAR P/ DPA/DPAC</t>
  </si>
  <si>
    <t>Forma de Organização: 02 - Intervençõess cirúrgicas em acessos para diálise</t>
  </si>
  <si>
    <t>INTERVENCAO EM FISTULA ARTERIO-VENOSA</t>
  </si>
  <si>
    <t>LIGADURA DE FISTULA ARTERIO-VENOSA</t>
  </si>
  <si>
    <t>RETIRADA DE CATETER TIPO TENCKHOFF / SIMILAR DE LONGA PERMANÊNCIA</t>
  </si>
  <si>
    <t>Grupo: 07 - Órteses, próteses e materiais especiais</t>
  </si>
  <si>
    <t>Sub-Grupo: 02 - Órteses, próteses e materiais especiais relacionados ao ato cirúrgico</t>
  </si>
  <si>
    <t>Forma de Organização: 10 - OPM em nefrologia</t>
  </si>
  <si>
    <t>CATETER DE LONGA PERMANÊNCIA P/ HEMODIALISE</t>
  </si>
  <si>
    <t>CATETER P/ SUBCLAVIA DUPLO LUMEN P/ HEMODIALISE</t>
  </si>
  <si>
    <t>CATETER TIPO TENCKHOFF / SIMILAR DE LONGA PERMANÊNCIA P/ DPI/DPAC/DPA</t>
  </si>
  <si>
    <t>CONJ.TROCA P/DPA (PACIENTE-MES C/ INSTALACAO DOMICILIAR E MANUTENCAO DA MAQUINA CICLADORA)</t>
  </si>
  <si>
    <t>CONJUNTO DE TROCA P/ PACIENTE SUBMETIDO A DPAC (PACIENTE-MES) CORRESPONDENTE A 120 UNIDADES</t>
  </si>
  <si>
    <t>CONJUNTO DE TROCA P/ TREINAMENTO DE PACIENTE SUBMETIDO A DPA / DPAC (9 DIAS)CORRESPONDENTE A 36 UNIDADES</t>
  </si>
  <si>
    <t>DILATADOR P/ IMPLANTE DE CATETER DUPLO LUMEN</t>
  </si>
  <si>
    <t>GUIA METALICO P/ INTRODUCAO DE CATETER DUPLO LUMEN</t>
  </si>
  <si>
    <t>Forma de Organização: 05 - Exames de uroanálise</t>
  </si>
  <si>
    <t>mensal</t>
  </si>
  <si>
    <t>semestral</t>
  </si>
  <si>
    <t>trimestral</t>
  </si>
  <si>
    <t>anual</t>
  </si>
  <si>
    <t>serie historica</t>
  </si>
  <si>
    <t>13 sessões / mês</t>
  </si>
  <si>
    <t>Nº Pacientes DP</t>
  </si>
  <si>
    <t xml:space="preserve">QD ESTIMADA /ANO  </t>
  </si>
  <si>
    <t>VL ESTIMADO / ANO (R$)</t>
  </si>
  <si>
    <t>2,8% do total de sessões</t>
  </si>
  <si>
    <t>Total Pacientes</t>
  </si>
  <si>
    <t>DETERMINACAO DIRETA E REVERSA DE GRUPO ABO</t>
  </si>
  <si>
    <t>Nº Pacientes HD</t>
  </si>
  <si>
    <t>Total de sessões HD</t>
  </si>
  <si>
    <t>DOSAGEM DE CALCIO</t>
  </si>
  <si>
    <t>0202010023</t>
  </si>
  <si>
    <t>0202010120</t>
  </si>
  <si>
    <t>0202010210</t>
  </si>
  <si>
    <t>0202010279</t>
  </si>
  <si>
    <t>0202010287</t>
  </si>
  <si>
    <t>0202010295</t>
  </si>
  <si>
    <t>0202010317</t>
  </si>
  <si>
    <t>0202010384</t>
  </si>
  <si>
    <t>0202010392</t>
  </si>
  <si>
    <t>0202010422</t>
  </si>
  <si>
    <t>0202010430</t>
  </si>
  <si>
    <t>0202010473</t>
  </si>
  <si>
    <t>0202010503</t>
  </si>
  <si>
    <t>0202010511</t>
  </si>
  <si>
    <t>0202010600</t>
  </si>
  <si>
    <t>0202010619</t>
  </si>
  <si>
    <t>0202010627</t>
  </si>
  <si>
    <t>0202010635</t>
  </si>
  <si>
    <t>0202010643</t>
  </si>
  <si>
    <t>0202010651</t>
  </si>
  <si>
    <t>0202010660</t>
  </si>
  <si>
    <t>0202010678</t>
  </si>
  <si>
    <t>0202010694</t>
  </si>
  <si>
    <t>0202010732</t>
  </si>
  <si>
    <t>0202010767</t>
  </si>
  <si>
    <t>0202020380</t>
  </si>
  <si>
    <t>0202030040</t>
  </si>
  <si>
    <t>0202030083</t>
  </si>
  <si>
    <t>0202030296</t>
  </si>
  <si>
    <t>0202030300</t>
  </si>
  <si>
    <t>0202030318</t>
  </si>
  <si>
    <t>0202030636</t>
  </si>
  <si>
    <t>0202030679</t>
  </si>
  <si>
    <t>0202030784</t>
  </si>
  <si>
    <t>0202030890</t>
  </si>
  <si>
    <t>0202030970</t>
  </si>
  <si>
    <t>0202050017</t>
  </si>
  <si>
    <t>0202050092</t>
  </si>
  <si>
    <t>0202060250</t>
  </si>
  <si>
    <t>0202060276</t>
  </si>
  <si>
    <t>0202060373</t>
  </si>
  <si>
    <t>0202070085</t>
  </si>
  <si>
    <t>0202080013</t>
  </si>
  <si>
    <t>0202080072</t>
  </si>
  <si>
    <t>0202080080</t>
  </si>
  <si>
    <t>0202080153</t>
  </si>
  <si>
    <t>0202120023</t>
  </si>
  <si>
    <t>0202120082</t>
  </si>
  <si>
    <t>0204030153</t>
  </si>
  <si>
    <t>0205020046</t>
  </si>
  <si>
    <t>0205020054</t>
  </si>
  <si>
    <t>0211020036</t>
  </si>
  <si>
    <t>0301010072</t>
  </si>
  <si>
    <t>0305010093</t>
  </si>
  <si>
    <t>0305010107</t>
  </si>
  <si>
    <t>0305010115</t>
  </si>
  <si>
    <t>0305010123</t>
  </si>
  <si>
    <t>0305010166</t>
  </si>
  <si>
    <t>0305010182</t>
  </si>
  <si>
    <t>0305010204</t>
  </si>
  <si>
    <t>0417010052</t>
  </si>
  <si>
    <t>0418010013</t>
  </si>
  <si>
    <t>0418010021</t>
  </si>
  <si>
    <t>0418010030</t>
  </si>
  <si>
    <t>0418010048</t>
  </si>
  <si>
    <t>0418010064</t>
  </si>
  <si>
    <t>0418010080</t>
  </si>
  <si>
    <t>0418020019</t>
  </si>
  <si>
    <t>0418020027</t>
  </si>
  <si>
    <t>0418020035</t>
  </si>
  <si>
    <t>0702100013</t>
  </si>
  <si>
    <t>0702100021</t>
  </si>
  <si>
    <t>0702100030</t>
  </si>
  <si>
    <t>0702100048</t>
  </si>
  <si>
    <t>0702100064</t>
  </si>
  <si>
    <t>0702100072</t>
  </si>
  <si>
    <t>0702100099</t>
  </si>
  <si>
    <t>0702100102</t>
  </si>
  <si>
    <t xml:space="preserve">QD. MINIMA /ANO  </t>
  </si>
  <si>
    <t>TOTAL GERAL</t>
  </si>
  <si>
    <t>DIALISE PERITONEAL INTERMITENTE DPI (1 SESSAO POR SEMANA -EXCEPCIONALIDADE)</t>
  </si>
  <si>
    <t>DIALISE PERITONEAL INTERMITENTE DPI (MAXIMO 2 SESSOES POR SEMANA)</t>
  </si>
  <si>
    <t>TOTAL GERALGERAL</t>
  </si>
  <si>
    <t>PERIODICIDADE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</si>
</sst>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6" xfId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right" vertical="center" wrapText="1"/>
    </xf>
    <xf numFmtId="43" fontId="2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3" fillId="0" borderId="0" xfId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4"/>
  <sheetViews>
    <sheetView view="pageBreakPreview" zoomScale="120" zoomScaleSheetLayoutView="120" workbookViewId="0">
      <selection activeCell="F167" sqref="F167"/>
    </sheetView>
  </sheetViews>
  <sheetFormatPr defaultColWidth="9.140625" defaultRowHeight="11.25" x14ac:dyDescent="0.25"/>
  <cols>
    <col min="1" max="1" width="2.7109375" style="13" bestFit="1" customWidth="1"/>
    <col min="2" max="2" width="11" style="13" customWidth="1"/>
    <col min="3" max="3" width="43.140625" style="13" customWidth="1"/>
    <col min="4" max="4" width="8.140625" style="9" bestFit="1" customWidth="1"/>
    <col min="5" max="5" width="8" style="10" bestFit="1" customWidth="1"/>
    <col min="6" max="6" width="12.140625" style="12" customWidth="1"/>
    <col min="7" max="7" width="12.7109375" style="13" customWidth="1"/>
    <col min="8" max="16384" width="9.140625" style="13"/>
  </cols>
  <sheetData>
    <row r="1" spans="1:7" x14ac:dyDescent="0.25">
      <c r="D1" s="38" t="s">
        <v>123</v>
      </c>
      <c r="E1" s="38"/>
      <c r="F1" s="21">
        <v>0</v>
      </c>
    </row>
    <row r="2" spans="1:7" x14ac:dyDescent="0.25">
      <c r="D2" s="36" t="s">
        <v>125</v>
      </c>
      <c r="E2" s="36"/>
      <c r="F2" s="22">
        <f>ROUNDUP(F1*80%,0)</f>
        <v>0</v>
      </c>
    </row>
    <row r="3" spans="1:7" x14ac:dyDescent="0.25">
      <c r="D3" s="37" t="s">
        <v>119</v>
      </c>
      <c r="E3" s="37"/>
      <c r="F3" s="22">
        <f>ROUNDUP(F1*20%,0)</f>
        <v>0</v>
      </c>
    </row>
    <row r="4" spans="1:7" ht="15" customHeight="1" x14ac:dyDescent="0.25">
      <c r="D4" s="39" t="s">
        <v>126</v>
      </c>
      <c r="E4" s="39"/>
      <c r="F4" s="22">
        <f>F2*13</f>
        <v>0</v>
      </c>
    </row>
    <row r="5" spans="1:7" x14ac:dyDescent="0.25">
      <c r="A5" s="44" t="s">
        <v>0</v>
      </c>
      <c r="B5" s="45"/>
      <c r="C5" s="45"/>
      <c r="D5" s="25"/>
      <c r="E5" s="26"/>
      <c r="F5" s="26"/>
    </row>
    <row r="6" spans="1:7" x14ac:dyDescent="0.25">
      <c r="A6" s="42" t="s">
        <v>1</v>
      </c>
      <c r="B6" s="43"/>
      <c r="C6" s="43"/>
      <c r="D6" s="27"/>
      <c r="E6" s="28"/>
      <c r="F6" s="28"/>
    </row>
    <row r="7" spans="1:7" x14ac:dyDescent="0.25">
      <c r="A7" s="40" t="s">
        <v>2</v>
      </c>
      <c r="B7" s="41"/>
      <c r="C7" s="41"/>
      <c r="D7" s="29"/>
      <c r="E7" s="30"/>
      <c r="F7" s="30"/>
    </row>
    <row r="8" spans="1:7" s="14" customFormat="1" ht="33.75" x14ac:dyDescent="0.25">
      <c r="A8" s="35" t="s">
        <v>3</v>
      </c>
      <c r="B8" s="35" t="s">
        <v>4</v>
      </c>
      <c r="C8" s="35" t="s">
        <v>5</v>
      </c>
      <c r="D8" s="1" t="s">
        <v>6</v>
      </c>
      <c r="E8" s="2" t="s">
        <v>206</v>
      </c>
      <c r="F8" s="35" t="s">
        <v>121</v>
      </c>
      <c r="G8" s="48" t="s">
        <v>211</v>
      </c>
    </row>
    <row r="9" spans="1:7" ht="10.15" x14ac:dyDescent="0.3">
      <c r="A9" s="15">
        <v>1</v>
      </c>
      <c r="B9" s="16" t="s">
        <v>128</v>
      </c>
      <c r="C9" s="15" t="s">
        <v>7</v>
      </c>
      <c r="D9" s="3">
        <v>2.0099999999999998</v>
      </c>
      <c r="E9" s="20">
        <f>$F$1*4</f>
        <v>0</v>
      </c>
      <c r="F9" s="5">
        <f>E9*D9</f>
        <v>0</v>
      </c>
      <c r="G9" s="33" t="s">
        <v>115</v>
      </c>
    </row>
    <row r="10" spans="1:7" ht="10.15" x14ac:dyDescent="0.3">
      <c r="A10" s="15">
        <v>2</v>
      </c>
      <c r="B10" s="16" t="s">
        <v>129</v>
      </c>
      <c r="C10" s="15" t="s">
        <v>8</v>
      </c>
      <c r="D10" s="3">
        <v>1.85</v>
      </c>
      <c r="E10" s="20">
        <f>($F$1*2)</f>
        <v>0</v>
      </c>
      <c r="F10" s="5">
        <f t="shared" ref="F10:F33" si="0">E10*D10</f>
        <v>0</v>
      </c>
      <c r="G10" s="33" t="s">
        <v>114</v>
      </c>
    </row>
    <row r="11" spans="1:7" ht="10.15" x14ac:dyDescent="0.3">
      <c r="A11" s="15">
        <v>3</v>
      </c>
      <c r="B11" s="16" t="s">
        <v>130</v>
      </c>
      <c r="C11" s="15" t="s">
        <v>127</v>
      </c>
      <c r="D11" s="3">
        <v>1.85</v>
      </c>
      <c r="E11" s="20">
        <f>$F$1*12</f>
        <v>0</v>
      </c>
      <c r="F11" s="5">
        <f t="shared" si="0"/>
        <v>0</v>
      </c>
      <c r="G11" s="33" t="s">
        <v>113</v>
      </c>
    </row>
    <row r="12" spans="1:7" ht="10.15" x14ac:dyDescent="0.3">
      <c r="A12" s="15">
        <v>4</v>
      </c>
      <c r="B12" s="16" t="s">
        <v>131</v>
      </c>
      <c r="C12" s="15" t="s">
        <v>9</v>
      </c>
      <c r="D12" s="3">
        <v>3.51</v>
      </c>
      <c r="E12" s="20">
        <f>($F$1*2)</f>
        <v>0</v>
      </c>
      <c r="F12" s="5">
        <f t="shared" si="0"/>
        <v>0</v>
      </c>
      <c r="G12" s="33" t="s">
        <v>114</v>
      </c>
    </row>
    <row r="13" spans="1:7" ht="10.15" x14ac:dyDescent="0.3">
      <c r="A13" s="15">
        <v>5</v>
      </c>
      <c r="B13" s="16" t="s">
        <v>132</v>
      </c>
      <c r="C13" s="15" t="s">
        <v>10</v>
      </c>
      <c r="D13" s="3">
        <v>3.51</v>
      </c>
      <c r="E13" s="20">
        <f>($F$1*2)</f>
        <v>0</v>
      </c>
      <c r="F13" s="5">
        <f t="shared" si="0"/>
        <v>0</v>
      </c>
      <c r="G13" s="33" t="s">
        <v>114</v>
      </c>
    </row>
    <row r="14" spans="1:7" ht="10.15" x14ac:dyDescent="0.3">
      <c r="A14" s="15">
        <v>6</v>
      </c>
      <c r="B14" s="16" t="s">
        <v>133</v>
      </c>
      <c r="C14" s="15" t="s">
        <v>11</v>
      </c>
      <c r="D14" s="3">
        <v>1.85</v>
      </c>
      <c r="E14" s="20">
        <f>($F$1*2)</f>
        <v>0</v>
      </c>
      <c r="F14" s="5">
        <f t="shared" si="0"/>
        <v>0</v>
      </c>
      <c r="G14" s="33" t="s">
        <v>114</v>
      </c>
    </row>
    <row r="15" spans="1:7" ht="10.15" x14ac:dyDescent="0.3">
      <c r="A15" s="15">
        <v>7</v>
      </c>
      <c r="B15" s="16" t="s">
        <v>134</v>
      </c>
      <c r="C15" s="15" t="s">
        <v>12</v>
      </c>
      <c r="D15" s="3">
        <v>1.85</v>
      </c>
      <c r="E15" s="20">
        <f>$F$1*12</f>
        <v>0</v>
      </c>
      <c r="F15" s="5">
        <f t="shared" si="0"/>
        <v>0</v>
      </c>
      <c r="G15" s="33" t="s">
        <v>113</v>
      </c>
    </row>
    <row r="16" spans="1:7" ht="10.15" x14ac:dyDescent="0.3">
      <c r="A16" s="15">
        <v>8</v>
      </c>
      <c r="B16" s="16" t="s">
        <v>135</v>
      </c>
      <c r="C16" s="15" t="s">
        <v>13</v>
      </c>
      <c r="D16" s="3">
        <v>15.59</v>
      </c>
      <c r="E16" s="20">
        <f>$F$1*4</f>
        <v>0</v>
      </c>
      <c r="F16" s="5">
        <f t="shared" si="0"/>
        <v>0</v>
      </c>
      <c r="G16" s="33" t="s">
        <v>115</v>
      </c>
    </row>
    <row r="17" spans="1:7" ht="10.15" x14ac:dyDescent="0.3">
      <c r="A17" s="15">
        <v>9</v>
      </c>
      <c r="B17" s="16" t="s">
        <v>136</v>
      </c>
      <c r="C17" s="15" t="s">
        <v>14</v>
      </c>
      <c r="D17" s="3">
        <v>3.51</v>
      </c>
      <c r="E17" s="20">
        <f>$F$1*4</f>
        <v>0</v>
      </c>
      <c r="F17" s="5">
        <f t="shared" si="0"/>
        <v>0</v>
      </c>
      <c r="G17" s="33" t="s">
        <v>115</v>
      </c>
    </row>
    <row r="18" spans="1:7" ht="10.15" x14ac:dyDescent="0.3">
      <c r="A18" s="15">
        <v>10</v>
      </c>
      <c r="B18" s="16" t="s">
        <v>137</v>
      </c>
      <c r="C18" s="15" t="s">
        <v>15</v>
      </c>
      <c r="D18" s="3">
        <v>2.0099999999999998</v>
      </c>
      <c r="E18" s="20">
        <f>$F$1*12</f>
        <v>0</v>
      </c>
      <c r="F18" s="5">
        <f t="shared" si="0"/>
        <v>0</v>
      </c>
      <c r="G18" s="33" t="s">
        <v>113</v>
      </c>
    </row>
    <row r="19" spans="1:7" x14ac:dyDescent="0.25">
      <c r="A19" s="15">
        <v>11</v>
      </c>
      <c r="B19" s="16" t="s">
        <v>138</v>
      </c>
      <c r="C19" s="15" t="s">
        <v>16</v>
      </c>
      <c r="D19" s="3">
        <v>1.85</v>
      </c>
      <c r="E19" s="20">
        <f>$F$1*12</f>
        <v>0</v>
      </c>
      <c r="F19" s="5">
        <f t="shared" si="0"/>
        <v>0</v>
      </c>
      <c r="G19" s="33" t="s">
        <v>113</v>
      </c>
    </row>
    <row r="20" spans="1:7" x14ac:dyDescent="0.25">
      <c r="A20" s="15">
        <v>12</v>
      </c>
      <c r="B20" s="16" t="s">
        <v>139</v>
      </c>
      <c r="C20" s="15" t="s">
        <v>17</v>
      </c>
      <c r="D20" s="3">
        <v>1.85</v>
      </c>
      <c r="E20" s="20">
        <f>$F$1*12</f>
        <v>0</v>
      </c>
      <c r="F20" s="5">
        <f t="shared" si="0"/>
        <v>0</v>
      </c>
      <c r="G20" s="33" t="s">
        <v>113</v>
      </c>
    </row>
    <row r="21" spans="1:7" x14ac:dyDescent="0.25">
      <c r="A21" s="15">
        <v>13</v>
      </c>
      <c r="B21" s="16" t="s">
        <v>140</v>
      </c>
      <c r="C21" s="15" t="s">
        <v>18</v>
      </c>
      <c r="D21" s="3">
        <v>7.86</v>
      </c>
      <c r="E21" s="20">
        <f>$F$1*4</f>
        <v>0</v>
      </c>
      <c r="F21" s="5">
        <f t="shared" si="0"/>
        <v>0</v>
      </c>
      <c r="G21" s="33" t="s">
        <v>115</v>
      </c>
    </row>
    <row r="22" spans="1:7" x14ac:dyDescent="0.25">
      <c r="A22" s="15">
        <v>14</v>
      </c>
      <c r="B22" s="16" t="s">
        <v>141</v>
      </c>
      <c r="C22" s="15" t="s">
        <v>19</v>
      </c>
      <c r="D22" s="3">
        <v>3.68</v>
      </c>
      <c r="E22" s="4">
        <f>$F$1*1%</f>
        <v>0</v>
      </c>
      <c r="F22" s="5">
        <f t="shared" si="0"/>
        <v>0</v>
      </c>
      <c r="G22" s="33" t="s">
        <v>117</v>
      </c>
    </row>
    <row r="23" spans="1:7" x14ac:dyDescent="0.25">
      <c r="A23" s="15">
        <v>15</v>
      </c>
      <c r="B23" s="16" t="s">
        <v>142</v>
      </c>
      <c r="C23" s="15" t="s">
        <v>20</v>
      </c>
      <c r="D23" s="3">
        <v>1.85</v>
      </c>
      <c r="E23" s="20">
        <f>$F$1*12</f>
        <v>0</v>
      </c>
      <c r="F23" s="5">
        <f t="shared" si="0"/>
        <v>0</v>
      </c>
      <c r="G23" s="33" t="s">
        <v>113</v>
      </c>
    </row>
    <row r="24" spans="1:7" x14ac:dyDescent="0.25">
      <c r="A24" s="15">
        <v>16</v>
      </c>
      <c r="B24" s="16" t="s">
        <v>143</v>
      </c>
      <c r="C24" s="15" t="s">
        <v>21</v>
      </c>
      <c r="D24" s="3">
        <v>1.4</v>
      </c>
      <c r="E24" s="20">
        <f>$F$1*4</f>
        <v>0</v>
      </c>
      <c r="F24" s="5">
        <f t="shared" si="0"/>
        <v>0</v>
      </c>
      <c r="G24" s="33" t="s">
        <v>115</v>
      </c>
    </row>
    <row r="25" spans="1:7" x14ac:dyDescent="0.25">
      <c r="A25" s="15">
        <v>17</v>
      </c>
      <c r="B25" s="16" t="s">
        <v>144</v>
      </c>
      <c r="C25" s="15" t="s">
        <v>22</v>
      </c>
      <c r="D25" s="3">
        <v>1.85</v>
      </c>
      <c r="E25" s="20">
        <f>$F$1*4</f>
        <v>0</v>
      </c>
      <c r="F25" s="5">
        <f t="shared" si="0"/>
        <v>0</v>
      </c>
      <c r="G25" s="33" t="s">
        <v>115</v>
      </c>
    </row>
    <row r="26" spans="1:7" x14ac:dyDescent="0.25">
      <c r="A26" s="15">
        <v>18</v>
      </c>
      <c r="B26" s="16" t="s">
        <v>145</v>
      </c>
      <c r="C26" s="15" t="s">
        <v>23</v>
      </c>
      <c r="D26" s="3">
        <v>1.85</v>
      </c>
      <c r="E26" s="20">
        <f>$F$1*12</f>
        <v>0</v>
      </c>
      <c r="F26" s="5">
        <f t="shared" si="0"/>
        <v>0</v>
      </c>
      <c r="G26" s="33" t="s">
        <v>113</v>
      </c>
    </row>
    <row r="27" spans="1:7" x14ac:dyDescent="0.25">
      <c r="A27" s="15">
        <v>19</v>
      </c>
      <c r="B27" s="16" t="s">
        <v>146</v>
      </c>
      <c r="C27" s="15" t="s">
        <v>24</v>
      </c>
      <c r="D27" s="3">
        <v>2.0099999999999998</v>
      </c>
      <c r="E27" s="20">
        <f>$F$1*12</f>
        <v>0</v>
      </c>
      <c r="F27" s="5">
        <f t="shared" si="0"/>
        <v>0</v>
      </c>
      <c r="G27" s="33" t="s">
        <v>113</v>
      </c>
    </row>
    <row r="28" spans="1:7" x14ac:dyDescent="0.25">
      <c r="A28" s="15">
        <v>20</v>
      </c>
      <c r="B28" s="16" t="s">
        <v>147</v>
      </c>
      <c r="C28" s="15" t="s">
        <v>25</v>
      </c>
      <c r="D28" s="3">
        <v>2.0099999999999998</v>
      </c>
      <c r="E28" s="20">
        <f>$F$1*12</f>
        <v>0</v>
      </c>
      <c r="F28" s="5">
        <f t="shared" si="0"/>
        <v>0</v>
      </c>
      <c r="G28" s="33" t="s">
        <v>113</v>
      </c>
    </row>
    <row r="29" spans="1:7" x14ac:dyDescent="0.25">
      <c r="A29" s="15">
        <v>21</v>
      </c>
      <c r="B29" s="16" t="s">
        <v>148</v>
      </c>
      <c r="C29" s="15" t="s">
        <v>26</v>
      </c>
      <c r="D29" s="3">
        <v>4.12</v>
      </c>
      <c r="E29" s="20">
        <f>$F$1*4</f>
        <v>0</v>
      </c>
      <c r="F29" s="5">
        <f t="shared" si="0"/>
        <v>0</v>
      </c>
      <c r="G29" s="33" t="s">
        <v>115</v>
      </c>
    </row>
    <row r="30" spans="1:7" x14ac:dyDescent="0.25">
      <c r="A30" s="15">
        <v>22</v>
      </c>
      <c r="B30" s="16" t="s">
        <v>149</v>
      </c>
      <c r="C30" s="15" t="s">
        <v>27</v>
      </c>
      <c r="D30" s="3">
        <v>3.51</v>
      </c>
      <c r="E30" s="20">
        <f>($F$1*2)</f>
        <v>0</v>
      </c>
      <c r="F30" s="5">
        <f t="shared" si="0"/>
        <v>0</v>
      </c>
      <c r="G30" s="33" t="s">
        <v>114</v>
      </c>
    </row>
    <row r="31" spans="1:7" x14ac:dyDescent="0.25">
      <c r="A31" s="15">
        <v>23</v>
      </c>
      <c r="B31" s="16" t="s">
        <v>150</v>
      </c>
      <c r="C31" s="15" t="s">
        <v>28</v>
      </c>
      <c r="D31" s="3">
        <v>1.85</v>
      </c>
      <c r="E31" s="20">
        <f>$F$1*12</f>
        <v>0</v>
      </c>
      <c r="F31" s="5">
        <f t="shared" si="0"/>
        <v>0</v>
      </c>
      <c r="G31" s="33" t="s">
        <v>113</v>
      </c>
    </row>
    <row r="32" spans="1:7" s="17" customFormat="1" x14ac:dyDescent="0.25">
      <c r="A32" s="15">
        <v>24</v>
      </c>
      <c r="B32" s="16" t="s">
        <v>151</v>
      </c>
      <c r="C32" s="15" t="s">
        <v>29</v>
      </c>
      <c r="D32" s="3">
        <v>15.65</v>
      </c>
      <c r="E32" s="20">
        <f>$F$1*12</f>
        <v>0</v>
      </c>
      <c r="F32" s="5">
        <f t="shared" si="0"/>
        <v>0</v>
      </c>
      <c r="G32" s="15" t="s">
        <v>113</v>
      </c>
    </row>
    <row r="33" spans="1:7" x14ac:dyDescent="0.25">
      <c r="A33" s="15">
        <v>25</v>
      </c>
      <c r="B33" s="16" t="s">
        <v>152</v>
      </c>
      <c r="C33" s="15" t="s">
        <v>30</v>
      </c>
      <c r="D33" s="3">
        <v>15.24</v>
      </c>
      <c r="E33" s="20">
        <f>($F$1*2)</f>
        <v>0</v>
      </c>
      <c r="F33" s="5">
        <f t="shared" si="0"/>
        <v>0</v>
      </c>
      <c r="G33" s="33" t="s">
        <v>114</v>
      </c>
    </row>
    <row r="34" spans="1:7" x14ac:dyDescent="0.25">
      <c r="A34" s="46" t="s">
        <v>31</v>
      </c>
      <c r="B34" s="46"/>
      <c r="C34" s="46"/>
      <c r="D34" s="6"/>
      <c r="E34" s="2">
        <f>SUM(E9:E33)</f>
        <v>0</v>
      </c>
      <c r="F34" s="6">
        <f>SUM(F9:F33)</f>
        <v>0</v>
      </c>
      <c r="G34" s="33"/>
    </row>
    <row r="35" spans="1:7" x14ac:dyDescent="0.25">
      <c r="A35" s="42" t="s">
        <v>0</v>
      </c>
      <c r="B35" s="43"/>
      <c r="C35" s="43"/>
      <c r="D35" s="27"/>
      <c r="E35" s="28"/>
      <c r="F35" s="28"/>
    </row>
    <row r="36" spans="1:7" x14ac:dyDescent="0.25">
      <c r="A36" s="42" t="s">
        <v>1</v>
      </c>
      <c r="B36" s="43"/>
      <c r="C36" s="43"/>
      <c r="D36" s="27"/>
      <c r="E36" s="28"/>
      <c r="F36" s="28"/>
    </row>
    <row r="37" spans="1:7" x14ac:dyDescent="0.25">
      <c r="A37" s="40" t="s">
        <v>32</v>
      </c>
      <c r="B37" s="41"/>
      <c r="C37" s="41"/>
      <c r="D37" s="29"/>
      <c r="E37" s="30"/>
      <c r="F37" s="30"/>
    </row>
    <row r="38" spans="1:7" ht="33.75" x14ac:dyDescent="0.25">
      <c r="A38" s="35" t="s">
        <v>3</v>
      </c>
      <c r="B38" s="35" t="s">
        <v>4</v>
      </c>
      <c r="C38" s="35" t="s">
        <v>5</v>
      </c>
      <c r="D38" s="1" t="s">
        <v>6</v>
      </c>
      <c r="E38" s="2" t="s">
        <v>120</v>
      </c>
      <c r="F38" s="35" t="s">
        <v>121</v>
      </c>
      <c r="G38" s="48" t="s">
        <v>211</v>
      </c>
    </row>
    <row r="39" spans="1:7" x14ac:dyDescent="0.25">
      <c r="A39" s="15">
        <v>26</v>
      </c>
      <c r="B39" s="16" t="s">
        <v>153</v>
      </c>
      <c r="C39" s="15" t="s">
        <v>33</v>
      </c>
      <c r="D39" s="3">
        <v>4.1100000000000003</v>
      </c>
      <c r="E39" s="20">
        <f>$F$1*12</f>
        <v>0</v>
      </c>
      <c r="F39" s="5">
        <f t="shared" ref="F39" si="1">E39*D39</f>
        <v>0</v>
      </c>
      <c r="G39" s="33" t="s">
        <v>113</v>
      </c>
    </row>
    <row r="40" spans="1:7" x14ac:dyDescent="0.25">
      <c r="A40" s="46" t="s">
        <v>31</v>
      </c>
      <c r="B40" s="46"/>
      <c r="C40" s="46"/>
      <c r="D40" s="6"/>
      <c r="E40" s="2">
        <f>SUM(E39:E39)</f>
        <v>0</v>
      </c>
      <c r="F40" s="6">
        <f>SUM(F39:F39)</f>
        <v>0</v>
      </c>
      <c r="G40" s="33"/>
    </row>
    <row r="41" spans="1:7" x14ac:dyDescent="0.25">
      <c r="A41" s="42" t="s">
        <v>0</v>
      </c>
      <c r="B41" s="43"/>
      <c r="C41" s="43"/>
      <c r="D41" s="27"/>
      <c r="E41" s="28"/>
      <c r="F41" s="28"/>
    </row>
    <row r="42" spans="1:7" x14ac:dyDescent="0.25">
      <c r="A42" s="42" t="s">
        <v>1</v>
      </c>
      <c r="B42" s="43"/>
      <c r="C42" s="43"/>
      <c r="D42" s="27"/>
      <c r="E42" s="28"/>
      <c r="F42" s="28"/>
    </row>
    <row r="43" spans="1:7" x14ac:dyDescent="0.25">
      <c r="A43" s="40" t="s">
        <v>34</v>
      </c>
      <c r="B43" s="41"/>
      <c r="C43" s="41"/>
      <c r="D43" s="29"/>
      <c r="E43" s="30"/>
      <c r="F43" s="30"/>
    </row>
    <row r="44" spans="1:7" ht="33.75" x14ac:dyDescent="0.25">
      <c r="A44" s="35" t="s">
        <v>3</v>
      </c>
      <c r="B44" s="35" t="s">
        <v>4</v>
      </c>
      <c r="C44" s="35" t="s">
        <v>5</v>
      </c>
      <c r="D44" s="1" t="s">
        <v>6</v>
      </c>
      <c r="E44" s="2" t="s">
        <v>120</v>
      </c>
      <c r="F44" s="35" t="s">
        <v>121</v>
      </c>
      <c r="G44" s="48" t="s">
        <v>211</v>
      </c>
    </row>
    <row r="45" spans="1:7" x14ac:dyDescent="0.25">
      <c r="A45" s="15">
        <v>27</v>
      </c>
      <c r="B45" s="16" t="s">
        <v>154</v>
      </c>
      <c r="C45" s="15" t="s">
        <v>35</v>
      </c>
      <c r="D45" s="3">
        <v>65</v>
      </c>
      <c r="E45" s="20">
        <f>$F$1</f>
        <v>0</v>
      </c>
      <c r="F45" s="5">
        <f t="shared" ref="F45:F54" si="2">E45*D45</f>
        <v>0</v>
      </c>
      <c r="G45" s="33" t="s">
        <v>116</v>
      </c>
    </row>
    <row r="46" spans="1:7" x14ac:dyDescent="0.25">
      <c r="A46" s="15">
        <v>28</v>
      </c>
      <c r="B46" s="16" t="s">
        <v>155</v>
      </c>
      <c r="C46" s="15" t="s">
        <v>36</v>
      </c>
      <c r="D46" s="3">
        <v>9.25</v>
      </c>
      <c r="E46" s="20">
        <f>$F$1</f>
        <v>0</v>
      </c>
      <c r="F46" s="5">
        <f t="shared" si="2"/>
        <v>0</v>
      </c>
      <c r="G46" s="33" t="s">
        <v>116</v>
      </c>
    </row>
    <row r="47" spans="1:7" x14ac:dyDescent="0.25">
      <c r="A47" s="15">
        <v>29</v>
      </c>
      <c r="B47" s="16" t="s">
        <v>156</v>
      </c>
      <c r="C47" s="15" t="s">
        <v>37</v>
      </c>
      <c r="D47" s="3">
        <v>85</v>
      </c>
      <c r="E47" s="20">
        <f>ROUNDDOWN($F$1*17%,0)</f>
        <v>0</v>
      </c>
      <c r="F47" s="5">
        <f t="shared" si="2"/>
        <v>0</v>
      </c>
      <c r="G47" s="33" t="s">
        <v>117</v>
      </c>
    </row>
    <row r="48" spans="1:7" x14ac:dyDescent="0.25">
      <c r="A48" s="15">
        <v>30</v>
      </c>
      <c r="B48" s="16" t="s">
        <v>157</v>
      </c>
      <c r="C48" s="15" t="s">
        <v>38</v>
      </c>
      <c r="D48" s="3">
        <v>10</v>
      </c>
      <c r="E48" s="20">
        <f>$F$1</f>
        <v>0</v>
      </c>
      <c r="F48" s="5">
        <f t="shared" si="2"/>
        <v>0</v>
      </c>
      <c r="G48" s="33" t="s">
        <v>116</v>
      </c>
    </row>
    <row r="49" spans="1:7" x14ac:dyDescent="0.25">
      <c r="A49" s="15">
        <v>31</v>
      </c>
      <c r="B49" s="16" t="s">
        <v>158</v>
      </c>
      <c r="C49" s="15" t="s">
        <v>39</v>
      </c>
      <c r="D49" s="3">
        <v>18.55</v>
      </c>
      <c r="E49" s="20">
        <f>ROUNDDOWN($F$1*17%,0)</f>
        <v>0</v>
      </c>
      <c r="F49" s="5">
        <f t="shared" si="2"/>
        <v>0</v>
      </c>
      <c r="G49" s="33" t="s">
        <v>117</v>
      </c>
    </row>
    <row r="50" spans="1:7" ht="22.5" x14ac:dyDescent="0.25">
      <c r="A50" s="15">
        <v>32</v>
      </c>
      <c r="B50" s="16" t="s">
        <v>159</v>
      </c>
      <c r="C50" s="15" t="s">
        <v>40</v>
      </c>
      <c r="D50" s="3">
        <v>18.55</v>
      </c>
      <c r="E50" s="20">
        <f>$F$1</f>
        <v>0</v>
      </c>
      <c r="F50" s="5">
        <f t="shared" si="2"/>
        <v>0</v>
      </c>
      <c r="G50" s="33" t="s">
        <v>116</v>
      </c>
    </row>
    <row r="51" spans="1:7" ht="22.5" x14ac:dyDescent="0.25">
      <c r="A51" s="15">
        <v>33</v>
      </c>
      <c r="B51" s="16" t="s">
        <v>160</v>
      </c>
      <c r="C51" s="15" t="s">
        <v>41</v>
      </c>
      <c r="D51" s="3">
        <v>18.55</v>
      </c>
      <c r="E51" s="20">
        <f>$F$1</f>
        <v>0</v>
      </c>
      <c r="F51" s="5">
        <f t="shared" si="2"/>
        <v>0</v>
      </c>
      <c r="G51" s="33" t="s">
        <v>116</v>
      </c>
    </row>
    <row r="52" spans="1:7" ht="22.5" x14ac:dyDescent="0.25">
      <c r="A52" s="15">
        <v>34</v>
      </c>
      <c r="B52" s="16" t="s">
        <v>161</v>
      </c>
      <c r="C52" s="15" t="s">
        <v>42</v>
      </c>
      <c r="D52" s="3">
        <v>18.55</v>
      </c>
      <c r="E52" s="20">
        <f>$F$1</f>
        <v>0</v>
      </c>
      <c r="F52" s="5">
        <f t="shared" si="2"/>
        <v>0</v>
      </c>
      <c r="G52" s="33" t="s">
        <v>116</v>
      </c>
    </row>
    <row r="53" spans="1:7" ht="22.5" x14ac:dyDescent="0.25">
      <c r="A53" s="15">
        <v>35</v>
      </c>
      <c r="B53" s="16" t="s">
        <v>162</v>
      </c>
      <c r="C53" s="15" t="s">
        <v>43</v>
      </c>
      <c r="D53" s="3">
        <v>18.55</v>
      </c>
      <c r="E53" s="20">
        <f>$F$1</f>
        <v>0</v>
      </c>
      <c r="F53" s="5">
        <f t="shared" si="2"/>
        <v>0</v>
      </c>
      <c r="G53" s="33" t="s">
        <v>116</v>
      </c>
    </row>
    <row r="54" spans="1:7" ht="22.5" x14ac:dyDescent="0.25">
      <c r="A54" s="15">
        <v>36</v>
      </c>
      <c r="B54" s="16" t="s">
        <v>163</v>
      </c>
      <c r="C54" s="15" t="s">
        <v>44</v>
      </c>
      <c r="D54" s="3">
        <v>18.55</v>
      </c>
      <c r="E54" s="20">
        <f>$F$1</f>
        <v>0</v>
      </c>
      <c r="F54" s="5">
        <f t="shared" si="2"/>
        <v>0</v>
      </c>
      <c r="G54" s="33" t="s">
        <v>116</v>
      </c>
    </row>
    <row r="55" spans="1:7" x14ac:dyDescent="0.25">
      <c r="A55" s="46" t="s">
        <v>31</v>
      </c>
      <c r="B55" s="46"/>
      <c r="C55" s="46"/>
      <c r="D55" s="6"/>
      <c r="E55" s="2">
        <f>SUM(E45:E54)</f>
        <v>0</v>
      </c>
      <c r="F55" s="6">
        <f>SUM(F45:F54)</f>
        <v>0</v>
      </c>
      <c r="G55" s="33"/>
    </row>
    <row r="56" spans="1:7" x14ac:dyDescent="0.25">
      <c r="A56" s="42" t="s">
        <v>0</v>
      </c>
      <c r="B56" s="43"/>
      <c r="C56" s="43"/>
      <c r="D56" s="27"/>
      <c r="E56" s="28"/>
      <c r="F56" s="28"/>
    </row>
    <row r="57" spans="1:7" x14ac:dyDescent="0.25">
      <c r="A57" s="42" t="s">
        <v>1</v>
      </c>
      <c r="B57" s="43"/>
      <c r="C57" s="43"/>
      <c r="D57" s="27"/>
      <c r="E57" s="28"/>
      <c r="F57" s="28"/>
    </row>
    <row r="58" spans="1:7" x14ac:dyDescent="0.25">
      <c r="A58" s="40" t="s">
        <v>112</v>
      </c>
      <c r="B58" s="41"/>
      <c r="C58" s="41"/>
      <c r="D58" s="29"/>
      <c r="E58" s="30"/>
      <c r="F58" s="30"/>
    </row>
    <row r="59" spans="1:7" ht="33.75" x14ac:dyDescent="0.25">
      <c r="A59" s="35" t="s">
        <v>3</v>
      </c>
      <c r="B59" s="35" t="s">
        <v>4</v>
      </c>
      <c r="C59" s="35" t="s">
        <v>5</v>
      </c>
      <c r="D59" s="1" t="s">
        <v>6</v>
      </c>
      <c r="E59" s="2" t="s">
        <v>120</v>
      </c>
      <c r="F59" s="35" t="s">
        <v>121</v>
      </c>
      <c r="G59" s="48" t="s">
        <v>211</v>
      </c>
    </row>
    <row r="60" spans="1:7" s="17" customFormat="1" ht="22.5" x14ac:dyDescent="0.25">
      <c r="A60" s="18">
        <v>37</v>
      </c>
      <c r="B60" s="16" t="s">
        <v>164</v>
      </c>
      <c r="C60" s="19" t="s">
        <v>46</v>
      </c>
      <c r="D60" s="3">
        <v>3.7</v>
      </c>
      <c r="E60" s="20">
        <f>$F$1*12</f>
        <v>0</v>
      </c>
      <c r="F60" s="5">
        <f t="shared" ref="F60:F61" si="3">E60*D60</f>
        <v>0</v>
      </c>
      <c r="G60" s="15" t="s">
        <v>113</v>
      </c>
    </row>
    <row r="61" spans="1:7" s="17" customFormat="1" x14ac:dyDescent="0.25">
      <c r="A61" s="18">
        <v>38</v>
      </c>
      <c r="B61" s="16" t="s">
        <v>165</v>
      </c>
      <c r="C61" s="19" t="s">
        <v>47</v>
      </c>
      <c r="D61" s="7">
        <v>8.1199999999999992</v>
      </c>
      <c r="E61" s="20">
        <f>$F$1*12</f>
        <v>0</v>
      </c>
      <c r="F61" s="5">
        <f t="shared" si="3"/>
        <v>0</v>
      </c>
      <c r="G61" s="15" t="s">
        <v>113</v>
      </c>
    </row>
    <row r="62" spans="1:7" x14ac:dyDescent="0.25">
      <c r="A62" s="46" t="s">
        <v>31</v>
      </c>
      <c r="B62" s="46"/>
      <c r="C62" s="46"/>
      <c r="D62" s="6"/>
      <c r="E62" s="2">
        <f>SUM(E60:E61)</f>
        <v>0</v>
      </c>
      <c r="F62" s="6">
        <f>SUM(F60:F61)</f>
        <v>0</v>
      </c>
      <c r="G62" s="33"/>
    </row>
    <row r="63" spans="1:7" x14ac:dyDescent="0.25">
      <c r="A63" s="42" t="s">
        <v>0</v>
      </c>
      <c r="B63" s="43"/>
      <c r="C63" s="43"/>
      <c r="D63" s="27"/>
      <c r="E63" s="28"/>
      <c r="F63" s="28"/>
    </row>
    <row r="64" spans="1:7" x14ac:dyDescent="0.25">
      <c r="A64" s="42" t="s">
        <v>1</v>
      </c>
      <c r="B64" s="43"/>
      <c r="C64" s="43"/>
      <c r="D64" s="27"/>
      <c r="E64" s="28"/>
      <c r="F64" s="28"/>
    </row>
    <row r="65" spans="1:7" x14ac:dyDescent="0.25">
      <c r="A65" s="40" t="s">
        <v>45</v>
      </c>
      <c r="B65" s="41"/>
      <c r="C65" s="41"/>
      <c r="D65" s="29"/>
      <c r="E65" s="30"/>
      <c r="F65" s="30"/>
    </row>
    <row r="66" spans="1:7" ht="33.75" x14ac:dyDescent="0.25">
      <c r="A66" s="35" t="s">
        <v>3</v>
      </c>
      <c r="B66" s="35" t="s">
        <v>4</v>
      </c>
      <c r="C66" s="35" t="s">
        <v>5</v>
      </c>
      <c r="D66" s="1" t="s">
        <v>6</v>
      </c>
      <c r="E66" s="2" t="s">
        <v>120</v>
      </c>
      <c r="F66" s="35" t="s">
        <v>121</v>
      </c>
      <c r="G66" s="48" t="s">
        <v>211</v>
      </c>
    </row>
    <row r="67" spans="1:7" x14ac:dyDescent="0.25">
      <c r="A67" s="15">
        <v>39</v>
      </c>
      <c r="B67" s="16" t="s">
        <v>166</v>
      </c>
      <c r="C67" s="15" t="s">
        <v>48</v>
      </c>
      <c r="D67" s="3">
        <v>8.9600000000000009</v>
      </c>
      <c r="E67" s="20">
        <f>$F$1</f>
        <v>0</v>
      </c>
      <c r="F67" s="5">
        <f t="shared" ref="F67:F69" si="4">E67*D67</f>
        <v>0</v>
      </c>
      <c r="G67" s="33" t="s">
        <v>116</v>
      </c>
    </row>
    <row r="68" spans="1:7" x14ac:dyDescent="0.25">
      <c r="A68" s="15">
        <v>40</v>
      </c>
      <c r="B68" s="16" t="s">
        <v>167</v>
      </c>
      <c r="C68" s="15" t="s">
        <v>49</v>
      </c>
      <c r="D68" s="3">
        <v>43.13</v>
      </c>
      <c r="E68" s="20">
        <f>$F$1*4</f>
        <v>0</v>
      </c>
      <c r="F68" s="5">
        <f t="shared" si="4"/>
        <v>0</v>
      </c>
      <c r="G68" s="33" t="s">
        <v>115</v>
      </c>
    </row>
    <row r="69" spans="1:7" x14ac:dyDescent="0.25">
      <c r="A69" s="15">
        <v>41</v>
      </c>
      <c r="B69" s="16" t="s">
        <v>168</v>
      </c>
      <c r="C69" s="15" t="s">
        <v>50</v>
      </c>
      <c r="D69" s="3">
        <v>8.76</v>
      </c>
      <c r="E69" s="20">
        <f>$F$1/12</f>
        <v>0</v>
      </c>
      <c r="F69" s="5">
        <f t="shared" si="4"/>
        <v>0</v>
      </c>
      <c r="G69" s="33" t="s">
        <v>116</v>
      </c>
    </row>
    <row r="70" spans="1:7" x14ac:dyDescent="0.25">
      <c r="A70" s="46" t="s">
        <v>31</v>
      </c>
      <c r="B70" s="46"/>
      <c r="C70" s="46"/>
      <c r="D70" s="6"/>
      <c r="E70" s="2">
        <f>SUM(E67:E69)</f>
        <v>0</v>
      </c>
      <c r="F70" s="6">
        <f>SUM(F67:F69)</f>
        <v>0</v>
      </c>
      <c r="G70" s="33"/>
    </row>
    <row r="71" spans="1:7" x14ac:dyDescent="0.25">
      <c r="A71" s="42" t="s">
        <v>0</v>
      </c>
      <c r="B71" s="43"/>
      <c r="C71" s="43"/>
      <c r="D71" s="27"/>
      <c r="E71" s="28"/>
      <c r="F71" s="28"/>
    </row>
    <row r="72" spans="1:7" x14ac:dyDescent="0.25">
      <c r="A72" s="42" t="s">
        <v>1</v>
      </c>
      <c r="B72" s="43"/>
      <c r="C72" s="43"/>
      <c r="D72" s="27"/>
      <c r="E72" s="28"/>
      <c r="F72" s="28"/>
    </row>
    <row r="73" spans="1:7" x14ac:dyDescent="0.25">
      <c r="A73" s="40" t="s">
        <v>51</v>
      </c>
      <c r="B73" s="41"/>
      <c r="C73" s="41"/>
      <c r="D73" s="29"/>
      <c r="E73" s="30"/>
      <c r="F73" s="30"/>
    </row>
    <row r="74" spans="1:7" ht="33.75" x14ac:dyDescent="0.25">
      <c r="A74" s="35" t="s">
        <v>3</v>
      </c>
      <c r="B74" s="35" t="s">
        <v>4</v>
      </c>
      <c r="C74" s="35" t="s">
        <v>5</v>
      </c>
      <c r="D74" s="1" t="s">
        <v>6</v>
      </c>
      <c r="E74" s="2" t="s">
        <v>120</v>
      </c>
      <c r="F74" s="35" t="s">
        <v>121</v>
      </c>
      <c r="G74" s="48" t="s">
        <v>211</v>
      </c>
    </row>
    <row r="75" spans="1:7" x14ac:dyDescent="0.25">
      <c r="A75" s="15">
        <v>42</v>
      </c>
      <c r="B75" s="16" t="s">
        <v>169</v>
      </c>
      <c r="C75" s="15" t="s">
        <v>52</v>
      </c>
      <c r="D75" s="3">
        <v>27.5</v>
      </c>
      <c r="E75" s="20">
        <f>$F$1</f>
        <v>0</v>
      </c>
      <c r="F75" s="5">
        <f t="shared" ref="F75" si="5">E75*D75</f>
        <v>0</v>
      </c>
      <c r="G75" s="33" t="s">
        <v>116</v>
      </c>
    </row>
    <row r="76" spans="1:7" x14ac:dyDescent="0.25">
      <c r="A76" s="46" t="s">
        <v>31</v>
      </c>
      <c r="B76" s="46"/>
      <c r="C76" s="46"/>
      <c r="D76" s="6"/>
      <c r="E76" s="2">
        <f>SUM(E75)</f>
        <v>0</v>
      </c>
      <c r="F76" s="6">
        <f>SUM(F75)</f>
        <v>0</v>
      </c>
      <c r="G76" s="33"/>
    </row>
    <row r="77" spans="1:7" x14ac:dyDescent="0.25">
      <c r="A77" s="42" t="s">
        <v>0</v>
      </c>
      <c r="B77" s="43"/>
      <c r="C77" s="43"/>
      <c r="D77" s="27"/>
      <c r="E77" s="28"/>
      <c r="F77" s="28"/>
    </row>
    <row r="78" spans="1:7" x14ac:dyDescent="0.25">
      <c r="A78" s="42" t="s">
        <v>1</v>
      </c>
      <c r="B78" s="43"/>
      <c r="C78" s="43"/>
      <c r="D78" s="27"/>
      <c r="E78" s="28"/>
      <c r="F78" s="28"/>
    </row>
    <row r="79" spans="1:7" x14ac:dyDescent="0.25">
      <c r="A79" s="40" t="s">
        <v>53</v>
      </c>
      <c r="B79" s="41"/>
      <c r="C79" s="41"/>
      <c r="D79" s="29"/>
      <c r="E79" s="30"/>
      <c r="F79" s="30"/>
    </row>
    <row r="80" spans="1:7" ht="33.75" x14ac:dyDescent="0.25">
      <c r="A80" s="35" t="s">
        <v>3</v>
      </c>
      <c r="B80" s="35" t="s">
        <v>4</v>
      </c>
      <c r="C80" s="35" t="s">
        <v>5</v>
      </c>
      <c r="D80" s="8" t="s">
        <v>6</v>
      </c>
      <c r="E80" s="2" t="s">
        <v>120</v>
      </c>
      <c r="F80" s="35" t="s">
        <v>121</v>
      </c>
      <c r="G80" s="48" t="s">
        <v>211</v>
      </c>
    </row>
    <row r="81" spans="1:7" x14ac:dyDescent="0.25">
      <c r="A81" s="15">
        <v>43</v>
      </c>
      <c r="B81" s="16" t="s">
        <v>170</v>
      </c>
      <c r="C81" s="15" t="s">
        <v>54</v>
      </c>
      <c r="D81" s="3">
        <v>4.9800000000000004</v>
      </c>
      <c r="E81" s="4">
        <f>$F$1*12</f>
        <v>0</v>
      </c>
      <c r="F81" s="5">
        <f t="shared" ref="F81:F84" si="6">E81*D81</f>
        <v>0</v>
      </c>
      <c r="G81" s="33" t="s">
        <v>113</v>
      </c>
    </row>
    <row r="82" spans="1:7" x14ac:dyDescent="0.25">
      <c r="A82" s="15">
        <v>44</v>
      </c>
      <c r="B82" s="16" t="s">
        <v>171</v>
      </c>
      <c r="C82" s="15" t="s">
        <v>55</v>
      </c>
      <c r="D82" s="3">
        <v>2.8</v>
      </c>
      <c r="E82" s="4">
        <f>$F$1*12</f>
        <v>0</v>
      </c>
      <c r="F82" s="5">
        <f t="shared" si="6"/>
        <v>0</v>
      </c>
      <c r="G82" s="33" t="s">
        <v>113</v>
      </c>
    </row>
    <row r="83" spans="1:7" x14ac:dyDescent="0.25">
      <c r="A83" s="15">
        <v>45</v>
      </c>
      <c r="B83" s="16" t="s">
        <v>172</v>
      </c>
      <c r="C83" s="15" t="s">
        <v>56</v>
      </c>
      <c r="D83" s="3">
        <v>5.62</v>
      </c>
      <c r="E83" s="4">
        <f>$F$1*12</f>
        <v>0</v>
      </c>
      <c r="F83" s="5">
        <f t="shared" si="6"/>
        <v>0</v>
      </c>
      <c r="G83" s="33" t="s">
        <v>113</v>
      </c>
    </row>
    <row r="84" spans="1:7" x14ac:dyDescent="0.25">
      <c r="A84" s="15">
        <v>46</v>
      </c>
      <c r="B84" s="16" t="s">
        <v>173</v>
      </c>
      <c r="C84" s="15" t="s">
        <v>57</v>
      </c>
      <c r="D84" s="3">
        <v>11.49</v>
      </c>
      <c r="E84" s="4">
        <f>ROUNDDOWN($F$1*4%,0)</f>
        <v>0</v>
      </c>
      <c r="F84" s="5">
        <f t="shared" si="6"/>
        <v>0</v>
      </c>
      <c r="G84" s="33" t="s">
        <v>117</v>
      </c>
    </row>
    <row r="85" spans="1:7" x14ac:dyDescent="0.25">
      <c r="A85" s="46" t="s">
        <v>31</v>
      </c>
      <c r="B85" s="46"/>
      <c r="C85" s="46"/>
      <c r="D85" s="6"/>
      <c r="E85" s="2">
        <f>SUM(E81:E84)</f>
        <v>0</v>
      </c>
      <c r="F85" s="6">
        <f>SUM(F81:F84)</f>
        <v>0</v>
      </c>
      <c r="G85" s="33"/>
    </row>
    <row r="86" spans="1:7" x14ac:dyDescent="0.25">
      <c r="A86" s="42" t="s">
        <v>0</v>
      </c>
      <c r="B86" s="43"/>
      <c r="C86" s="43"/>
      <c r="D86" s="27"/>
      <c r="E86" s="28"/>
      <c r="F86" s="28"/>
    </row>
    <row r="87" spans="1:7" x14ac:dyDescent="0.25">
      <c r="A87" s="42" t="s">
        <v>1</v>
      </c>
      <c r="B87" s="43"/>
      <c r="C87" s="43"/>
      <c r="D87" s="27"/>
      <c r="E87" s="28"/>
      <c r="F87" s="28"/>
    </row>
    <row r="88" spans="1:7" x14ac:dyDescent="0.25">
      <c r="A88" s="40" t="s">
        <v>58</v>
      </c>
      <c r="B88" s="41"/>
      <c r="C88" s="41"/>
      <c r="D88" s="29"/>
      <c r="E88" s="30"/>
      <c r="F88" s="30"/>
    </row>
    <row r="89" spans="1:7" ht="33.75" x14ac:dyDescent="0.25">
      <c r="A89" s="35" t="s">
        <v>3</v>
      </c>
      <c r="B89" s="35" t="s">
        <v>4</v>
      </c>
      <c r="C89" s="35" t="s">
        <v>5</v>
      </c>
      <c r="D89" s="1" t="s">
        <v>6</v>
      </c>
      <c r="E89" s="2" t="s">
        <v>120</v>
      </c>
      <c r="F89" s="35" t="s">
        <v>121</v>
      </c>
      <c r="G89" s="48" t="s">
        <v>211</v>
      </c>
    </row>
    <row r="90" spans="1:7" x14ac:dyDescent="0.25">
      <c r="A90" s="15">
        <v>47</v>
      </c>
      <c r="B90" s="16" t="s">
        <v>174</v>
      </c>
      <c r="C90" s="15" t="s">
        <v>124</v>
      </c>
      <c r="D90" s="3">
        <v>1.37</v>
      </c>
      <c r="E90" s="4">
        <f t="shared" ref="E90:E91" si="7">ROUNDDOWN($F$1*4%,0)</f>
        <v>0</v>
      </c>
      <c r="F90" s="5">
        <f t="shared" ref="F90:F91" si="8">E90*D90</f>
        <v>0</v>
      </c>
      <c r="G90" s="33" t="s">
        <v>117</v>
      </c>
    </row>
    <row r="91" spans="1:7" x14ac:dyDescent="0.25">
      <c r="A91" s="15">
        <v>48</v>
      </c>
      <c r="B91" s="16" t="s">
        <v>175</v>
      </c>
      <c r="C91" s="15" t="s">
        <v>59</v>
      </c>
      <c r="D91" s="3">
        <v>1.37</v>
      </c>
      <c r="E91" s="4">
        <f t="shared" si="7"/>
        <v>0</v>
      </c>
      <c r="F91" s="5">
        <f t="shared" si="8"/>
        <v>0</v>
      </c>
      <c r="G91" s="33" t="s">
        <v>117</v>
      </c>
    </row>
    <row r="92" spans="1:7" x14ac:dyDescent="0.25">
      <c r="A92" s="46" t="s">
        <v>31</v>
      </c>
      <c r="B92" s="46"/>
      <c r="C92" s="46"/>
      <c r="D92" s="6"/>
      <c r="E92" s="2">
        <f>SUM(E90:E91)</f>
        <v>0</v>
      </c>
      <c r="F92" s="6">
        <f>SUM(F90:F91)</f>
        <v>0</v>
      </c>
      <c r="G92" s="50"/>
    </row>
    <row r="93" spans="1:7" x14ac:dyDescent="0.25">
      <c r="A93" s="46" t="s">
        <v>60</v>
      </c>
      <c r="B93" s="46"/>
      <c r="C93" s="46"/>
      <c r="D93" s="8"/>
      <c r="E93" s="2">
        <f>SUM(E92,E85,E76,E70,E62,E55,E40,E34)</f>
        <v>0</v>
      </c>
      <c r="F93" s="8">
        <f>SUM(F92,F85,F76,F70,F55,F40,F34,F62)</f>
        <v>0</v>
      </c>
      <c r="G93" s="33"/>
    </row>
    <row r="94" spans="1:7" x14ac:dyDescent="0.25">
      <c r="A94" s="42" t="s">
        <v>0</v>
      </c>
      <c r="B94" s="43"/>
      <c r="C94" s="43"/>
      <c r="D94" s="27"/>
      <c r="E94" s="28"/>
      <c r="F94" s="28"/>
    </row>
    <row r="95" spans="1:7" x14ac:dyDescent="0.25">
      <c r="A95" s="42" t="s">
        <v>61</v>
      </c>
      <c r="B95" s="43"/>
      <c r="C95" s="43"/>
      <c r="D95" s="27"/>
      <c r="E95" s="28"/>
      <c r="F95" s="28"/>
    </row>
    <row r="96" spans="1:7" x14ac:dyDescent="0.25">
      <c r="A96" s="40" t="s">
        <v>62</v>
      </c>
      <c r="B96" s="41"/>
      <c r="C96" s="41"/>
      <c r="D96" s="29"/>
      <c r="E96" s="30"/>
      <c r="F96" s="30"/>
    </row>
    <row r="97" spans="1:7" ht="33.75" x14ac:dyDescent="0.25">
      <c r="A97" s="35" t="s">
        <v>3</v>
      </c>
      <c r="B97" s="35" t="s">
        <v>4</v>
      </c>
      <c r="C97" s="35" t="s">
        <v>5</v>
      </c>
      <c r="D97" s="1" t="s">
        <v>6</v>
      </c>
      <c r="E97" s="2" t="s">
        <v>120</v>
      </c>
      <c r="F97" s="35" t="s">
        <v>121</v>
      </c>
      <c r="G97" s="48" t="s">
        <v>211</v>
      </c>
    </row>
    <row r="98" spans="1:7" s="17" customFormat="1" x14ac:dyDescent="0.25">
      <c r="A98" s="15">
        <v>49</v>
      </c>
      <c r="B98" s="16" t="s">
        <v>176</v>
      </c>
      <c r="C98" s="15" t="s">
        <v>63</v>
      </c>
      <c r="D98" s="3">
        <v>9.5</v>
      </c>
      <c r="E98" s="4">
        <f>$F$1</f>
        <v>0</v>
      </c>
      <c r="F98" s="5">
        <f t="shared" ref="F98" si="9">E98*D98</f>
        <v>0</v>
      </c>
      <c r="G98" s="15" t="s">
        <v>116</v>
      </c>
    </row>
    <row r="99" spans="1:7" x14ac:dyDescent="0.25">
      <c r="A99" s="46" t="s">
        <v>60</v>
      </c>
      <c r="B99" s="46"/>
      <c r="C99" s="46"/>
      <c r="D99" s="6"/>
      <c r="E99" s="2">
        <f>SUM(E98)</f>
        <v>0</v>
      </c>
      <c r="F99" s="6">
        <f>SUM(F98)</f>
        <v>0</v>
      </c>
      <c r="G99" s="33"/>
    </row>
    <row r="100" spans="1:7" x14ac:dyDescent="0.25">
      <c r="A100" s="42" t="s">
        <v>64</v>
      </c>
      <c r="B100" s="43"/>
      <c r="C100" s="43"/>
      <c r="D100" s="27"/>
      <c r="E100" s="28"/>
      <c r="F100" s="28"/>
    </row>
    <row r="101" spans="1:7" x14ac:dyDescent="0.25">
      <c r="A101" s="42" t="s">
        <v>65</v>
      </c>
      <c r="B101" s="43"/>
      <c r="C101" s="43"/>
      <c r="D101" s="27"/>
      <c r="E101" s="28"/>
      <c r="F101" s="28"/>
    </row>
    <row r="102" spans="1:7" x14ac:dyDescent="0.25">
      <c r="A102" s="40" t="s">
        <v>66</v>
      </c>
      <c r="B102" s="41"/>
      <c r="C102" s="41"/>
      <c r="D102" s="29"/>
      <c r="E102" s="30"/>
      <c r="F102" s="30"/>
    </row>
    <row r="103" spans="1:7" ht="33.75" x14ac:dyDescent="0.25">
      <c r="A103" s="35" t="s">
        <v>3</v>
      </c>
      <c r="B103" s="35" t="s">
        <v>4</v>
      </c>
      <c r="C103" s="35" t="s">
        <v>5</v>
      </c>
      <c r="D103" s="1" t="s">
        <v>6</v>
      </c>
      <c r="E103" s="2" t="s">
        <v>120</v>
      </c>
      <c r="F103" s="35" t="s">
        <v>121</v>
      </c>
      <c r="G103" s="48" t="s">
        <v>211</v>
      </c>
    </row>
    <row r="104" spans="1:7" x14ac:dyDescent="0.25">
      <c r="A104" s="15">
        <v>50</v>
      </c>
      <c r="B104" s="16" t="s">
        <v>177</v>
      </c>
      <c r="C104" s="15" t="s">
        <v>67</v>
      </c>
      <c r="D104" s="3">
        <v>37.950000000000003</v>
      </c>
      <c r="E104" s="20">
        <f>ROUNDDOWN($F$1*17%,0)</f>
        <v>0</v>
      </c>
      <c r="F104" s="5">
        <f t="shared" ref="F104:F105" si="10">E104*D104</f>
        <v>0</v>
      </c>
      <c r="G104" s="49" t="s">
        <v>117</v>
      </c>
    </row>
    <row r="105" spans="1:7" x14ac:dyDescent="0.25">
      <c r="A105" s="15">
        <v>51</v>
      </c>
      <c r="B105" s="16" t="s">
        <v>178</v>
      </c>
      <c r="C105" s="15" t="s">
        <v>68</v>
      </c>
      <c r="D105" s="3">
        <v>24.2</v>
      </c>
      <c r="E105" s="20">
        <f>$F$1</f>
        <v>0</v>
      </c>
      <c r="F105" s="5">
        <f t="shared" si="10"/>
        <v>0</v>
      </c>
      <c r="G105" s="33" t="s">
        <v>116</v>
      </c>
    </row>
    <row r="106" spans="1:7" x14ac:dyDescent="0.25">
      <c r="A106" s="46" t="s">
        <v>60</v>
      </c>
      <c r="B106" s="46"/>
      <c r="C106" s="46"/>
      <c r="D106" s="6"/>
      <c r="E106" s="2">
        <f>SUM(E104:E105)</f>
        <v>0</v>
      </c>
      <c r="F106" s="6">
        <f>SUM(F104:F105)</f>
        <v>0</v>
      </c>
      <c r="G106" s="33"/>
    </row>
    <row r="107" spans="1:7" x14ac:dyDescent="0.25">
      <c r="A107" s="42" t="s">
        <v>0</v>
      </c>
      <c r="B107" s="43"/>
      <c r="C107" s="43"/>
      <c r="D107" s="27"/>
      <c r="E107" s="28"/>
      <c r="F107" s="28"/>
    </row>
    <row r="108" spans="1:7" x14ac:dyDescent="0.25">
      <c r="A108" s="42" t="s">
        <v>69</v>
      </c>
      <c r="B108" s="43"/>
      <c r="C108" s="43"/>
      <c r="D108" s="27"/>
      <c r="E108" s="28"/>
      <c r="F108" s="28"/>
    </row>
    <row r="109" spans="1:7" x14ac:dyDescent="0.25">
      <c r="A109" s="40" t="s">
        <v>70</v>
      </c>
      <c r="B109" s="41"/>
      <c r="C109" s="41"/>
      <c r="D109" s="29"/>
      <c r="E109" s="30"/>
      <c r="F109" s="30"/>
    </row>
    <row r="110" spans="1:7" ht="33.75" x14ac:dyDescent="0.25">
      <c r="A110" s="35" t="s">
        <v>3</v>
      </c>
      <c r="B110" s="35" t="s">
        <v>4</v>
      </c>
      <c r="C110" s="35" t="s">
        <v>5</v>
      </c>
      <c r="D110" s="1" t="s">
        <v>6</v>
      </c>
      <c r="E110" s="2" t="s">
        <v>120</v>
      </c>
      <c r="F110" s="35" t="s">
        <v>121</v>
      </c>
      <c r="G110" s="48" t="s">
        <v>211</v>
      </c>
    </row>
    <row r="111" spans="1:7" x14ac:dyDescent="0.25">
      <c r="A111" s="15">
        <v>52</v>
      </c>
      <c r="B111" s="16" t="s">
        <v>179</v>
      </c>
      <c r="C111" s="15" t="s">
        <v>71</v>
      </c>
      <c r="D111" s="3">
        <v>5.15</v>
      </c>
      <c r="E111" s="20">
        <f>$F$1</f>
        <v>0</v>
      </c>
      <c r="F111" s="5">
        <f t="shared" ref="F111" si="11">E111*D111</f>
        <v>0</v>
      </c>
      <c r="G111" s="33" t="s">
        <v>116</v>
      </c>
    </row>
    <row r="112" spans="1:7" x14ac:dyDescent="0.25">
      <c r="A112" s="46" t="s">
        <v>60</v>
      </c>
      <c r="B112" s="46"/>
      <c r="C112" s="46"/>
      <c r="D112" s="6"/>
      <c r="E112" s="2">
        <f>SUM(E111)</f>
        <v>0</v>
      </c>
      <c r="F112" s="6">
        <f>SUM(F111)</f>
        <v>0</v>
      </c>
      <c r="G112" s="33"/>
    </row>
    <row r="113" spans="1:7" x14ac:dyDescent="0.25">
      <c r="A113" s="42" t="s">
        <v>72</v>
      </c>
      <c r="B113" s="43"/>
      <c r="C113" s="43"/>
      <c r="D113" s="27"/>
      <c r="E113" s="28"/>
      <c r="F113" s="28"/>
    </row>
    <row r="114" spans="1:7" x14ac:dyDescent="0.25">
      <c r="A114" s="42" t="s">
        <v>73</v>
      </c>
      <c r="B114" s="43"/>
      <c r="C114" s="43"/>
      <c r="D114" s="27"/>
      <c r="E114" s="28"/>
      <c r="F114" s="28"/>
    </row>
    <row r="115" spans="1:7" x14ac:dyDescent="0.25">
      <c r="A115" s="40" t="s">
        <v>74</v>
      </c>
      <c r="B115" s="41"/>
      <c r="C115" s="41"/>
      <c r="D115" s="29"/>
      <c r="E115" s="30"/>
      <c r="F115" s="30"/>
    </row>
    <row r="116" spans="1:7" ht="33.75" x14ac:dyDescent="0.25">
      <c r="A116" s="35" t="s">
        <v>3</v>
      </c>
      <c r="B116" s="35" t="s">
        <v>4</v>
      </c>
      <c r="C116" s="35" t="s">
        <v>5</v>
      </c>
      <c r="D116" s="1" t="s">
        <v>6</v>
      </c>
      <c r="E116" s="2" t="s">
        <v>120</v>
      </c>
      <c r="F116" s="35" t="s">
        <v>121</v>
      </c>
      <c r="G116" s="48" t="s">
        <v>211</v>
      </c>
    </row>
    <row r="117" spans="1:7" x14ac:dyDescent="0.25">
      <c r="A117" s="15">
        <v>53</v>
      </c>
      <c r="B117" s="16" t="s">
        <v>180</v>
      </c>
      <c r="C117" s="15" t="s">
        <v>75</v>
      </c>
      <c r="D117" s="3">
        <v>10</v>
      </c>
      <c r="E117" s="20">
        <f>$F$1*12</f>
        <v>0</v>
      </c>
      <c r="F117" s="5">
        <f t="shared" ref="F117" si="12">E117*D117</f>
        <v>0</v>
      </c>
      <c r="G117" s="33" t="s">
        <v>113</v>
      </c>
    </row>
    <row r="118" spans="1:7" x14ac:dyDescent="0.25">
      <c r="A118" s="46" t="s">
        <v>60</v>
      </c>
      <c r="B118" s="46"/>
      <c r="C118" s="46"/>
      <c r="D118" s="6"/>
      <c r="E118" s="2">
        <f>SUM(E117)</f>
        <v>0</v>
      </c>
      <c r="F118" s="6">
        <f>SUM(F117)</f>
        <v>0</v>
      </c>
      <c r="G118" s="33"/>
    </row>
    <row r="119" spans="1:7" x14ac:dyDescent="0.25">
      <c r="A119" s="42" t="s">
        <v>72</v>
      </c>
      <c r="B119" s="43"/>
      <c r="C119" s="43"/>
      <c r="D119" s="27"/>
      <c r="E119" s="28"/>
      <c r="F119" s="28"/>
    </row>
    <row r="120" spans="1:7" x14ac:dyDescent="0.25">
      <c r="A120" s="42" t="s">
        <v>76</v>
      </c>
      <c r="B120" s="43"/>
      <c r="C120" s="43"/>
      <c r="D120" s="27"/>
      <c r="E120" s="28"/>
      <c r="F120" s="28"/>
    </row>
    <row r="121" spans="1:7" x14ac:dyDescent="0.25">
      <c r="A121" s="40" t="s">
        <v>77</v>
      </c>
      <c r="B121" s="41"/>
      <c r="C121" s="41"/>
      <c r="D121" s="29"/>
      <c r="E121" s="30"/>
      <c r="F121" s="30"/>
    </row>
    <row r="122" spans="1:7" ht="33.75" x14ac:dyDescent="0.25">
      <c r="A122" s="35" t="s">
        <v>3</v>
      </c>
      <c r="B122" s="35" t="s">
        <v>4</v>
      </c>
      <c r="C122" s="35" t="s">
        <v>5</v>
      </c>
      <c r="D122" s="1" t="s">
        <v>6</v>
      </c>
      <c r="E122" s="2" t="s">
        <v>120</v>
      </c>
      <c r="F122" s="35" t="s">
        <v>121</v>
      </c>
      <c r="G122" s="48" t="s">
        <v>211</v>
      </c>
    </row>
    <row r="123" spans="1:7" ht="22.5" x14ac:dyDescent="0.25">
      <c r="A123" s="31">
        <v>54</v>
      </c>
      <c r="B123" s="32">
        <v>305010018</v>
      </c>
      <c r="C123" s="31" t="s">
        <v>208</v>
      </c>
      <c r="D123" s="3">
        <v>121.74</v>
      </c>
      <c r="E123" s="4">
        <f>$F$3*25%</f>
        <v>0</v>
      </c>
      <c r="F123" s="5">
        <f t="shared" ref="F123:F124" si="13">E123*D123</f>
        <v>0</v>
      </c>
      <c r="G123" s="51" t="s">
        <v>117</v>
      </c>
    </row>
    <row r="124" spans="1:7" ht="22.5" x14ac:dyDescent="0.25">
      <c r="A124" s="31">
        <v>55</v>
      </c>
      <c r="B124" s="32">
        <v>305010026</v>
      </c>
      <c r="C124" s="31" t="s">
        <v>209</v>
      </c>
      <c r="D124" s="3">
        <v>121.51</v>
      </c>
      <c r="E124" s="4">
        <f>$F$3*85%</f>
        <v>0</v>
      </c>
      <c r="F124" s="5">
        <f t="shared" si="13"/>
        <v>0</v>
      </c>
      <c r="G124" s="51" t="s">
        <v>117</v>
      </c>
    </row>
    <row r="125" spans="1:7" ht="22.5" x14ac:dyDescent="0.25">
      <c r="A125" s="31">
        <v>56</v>
      </c>
      <c r="B125" s="16" t="s">
        <v>181</v>
      </c>
      <c r="C125" s="15" t="s">
        <v>78</v>
      </c>
      <c r="D125" s="3">
        <v>194.2</v>
      </c>
      <c r="E125" s="20">
        <f>ROUNDDOWN(E126*13%,0)</f>
        <v>0</v>
      </c>
      <c r="F125" s="5">
        <f t="shared" ref="F125:F130" si="14">E125*D125</f>
        <v>0</v>
      </c>
      <c r="G125" s="33" t="s">
        <v>117</v>
      </c>
    </row>
    <row r="126" spans="1:7" x14ac:dyDescent="0.25">
      <c r="A126" s="31">
        <v>57</v>
      </c>
      <c r="B126" s="16" t="s">
        <v>182</v>
      </c>
      <c r="C126" s="15" t="s">
        <v>79</v>
      </c>
      <c r="D126" s="3">
        <v>194.2</v>
      </c>
      <c r="E126" s="20">
        <f>$F$4*12</f>
        <v>0</v>
      </c>
      <c r="F126" s="5">
        <f t="shared" si="14"/>
        <v>0</v>
      </c>
      <c r="G126" s="33" t="s">
        <v>118</v>
      </c>
    </row>
    <row r="127" spans="1:7" ht="33.75" x14ac:dyDescent="0.25">
      <c r="A127" s="31">
        <v>58</v>
      </c>
      <c r="B127" s="16" t="s">
        <v>183</v>
      </c>
      <c r="C127" s="15" t="s">
        <v>80</v>
      </c>
      <c r="D127" s="3">
        <v>265.41000000000003</v>
      </c>
      <c r="E127" s="20">
        <f>($F$4*2.8%)*12</f>
        <v>0</v>
      </c>
      <c r="F127" s="5">
        <f t="shared" si="14"/>
        <v>0</v>
      </c>
      <c r="G127" s="33" t="s">
        <v>122</v>
      </c>
    </row>
    <row r="128" spans="1:7" ht="33.75" x14ac:dyDescent="0.25">
      <c r="A128" s="31">
        <v>59</v>
      </c>
      <c r="B128" s="16" t="s">
        <v>184</v>
      </c>
      <c r="C128" s="15" t="s">
        <v>81</v>
      </c>
      <c r="D128" s="3">
        <v>265.41000000000003</v>
      </c>
      <c r="E128" s="20">
        <f>ROUNDDOWN(E127*13%,0)</f>
        <v>0</v>
      </c>
      <c r="F128" s="5">
        <f t="shared" si="14"/>
        <v>0</v>
      </c>
      <c r="G128" s="33" t="s">
        <v>117</v>
      </c>
    </row>
    <row r="129" spans="1:7" ht="22.5" x14ac:dyDescent="0.25">
      <c r="A129" s="31">
        <v>60</v>
      </c>
      <c r="B129" s="16" t="s">
        <v>185</v>
      </c>
      <c r="C129" s="15" t="s">
        <v>82</v>
      </c>
      <c r="D129" s="3">
        <v>358.06</v>
      </c>
      <c r="E129" s="20">
        <f>$F$3*12</f>
        <v>0</v>
      </c>
      <c r="F129" s="5">
        <f t="shared" si="14"/>
        <v>0</v>
      </c>
      <c r="G129" s="33" t="s">
        <v>113</v>
      </c>
    </row>
    <row r="130" spans="1:7" ht="22.5" x14ac:dyDescent="0.25">
      <c r="A130" s="31">
        <v>61</v>
      </c>
      <c r="B130" s="16" t="s">
        <v>186</v>
      </c>
      <c r="C130" s="15" t="s">
        <v>83</v>
      </c>
      <c r="D130" s="3">
        <v>55.13</v>
      </c>
      <c r="E130" s="20">
        <f>$F$3</f>
        <v>0</v>
      </c>
      <c r="F130" s="5">
        <f t="shared" si="14"/>
        <v>0</v>
      </c>
      <c r="G130" s="33" t="s">
        <v>116</v>
      </c>
    </row>
    <row r="131" spans="1:7" x14ac:dyDescent="0.25">
      <c r="A131" s="46" t="s">
        <v>60</v>
      </c>
      <c r="B131" s="46"/>
      <c r="C131" s="46"/>
      <c r="D131" s="6"/>
      <c r="E131" s="2">
        <f>SUM(E123:E130)</f>
        <v>0</v>
      </c>
      <c r="F131" s="6">
        <f>SUM(F123:F130)</f>
        <v>0</v>
      </c>
      <c r="G131" s="33"/>
    </row>
    <row r="132" spans="1:7" x14ac:dyDescent="0.25">
      <c r="A132" s="42" t="s">
        <v>85</v>
      </c>
      <c r="B132" s="43"/>
      <c r="C132" s="43"/>
      <c r="D132" s="27"/>
      <c r="E132" s="28"/>
      <c r="F132" s="28"/>
    </row>
    <row r="133" spans="1:7" x14ac:dyDescent="0.25">
      <c r="A133" s="42" t="s">
        <v>86</v>
      </c>
      <c r="B133" s="43"/>
      <c r="C133" s="43"/>
      <c r="D133" s="27"/>
      <c r="E133" s="28"/>
      <c r="F133" s="28"/>
    </row>
    <row r="134" spans="1:7" x14ac:dyDescent="0.25">
      <c r="A134" s="40" t="s">
        <v>87</v>
      </c>
      <c r="B134" s="41"/>
      <c r="C134" s="41"/>
      <c r="D134" s="29"/>
      <c r="E134" s="30"/>
      <c r="F134" s="30"/>
    </row>
    <row r="135" spans="1:7" ht="33.75" x14ac:dyDescent="0.25">
      <c r="A135" s="35" t="s">
        <v>3</v>
      </c>
      <c r="B135" s="35" t="s">
        <v>4</v>
      </c>
      <c r="C135" s="35" t="s">
        <v>5</v>
      </c>
      <c r="D135" s="1" t="s">
        <v>6</v>
      </c>
      <c r="E135" s="2" t="s">
        <v>120</v>
      </c>
      <c r="F135" s="35" t="s">
        <v>121</v>
      </c>
      <c r="G135" s="48" t="s">
        <v>211</v>
      </c>
    </row>
    <row r="136" spans="1:7" x14ac:dyDescent="0.25">
      <c r="A136" s="15">
        <v>62</v>
      </c>
      <c r="B136" s="16" t="s">
        <v>188</v>
      </c>
      <c r="C136" s="15" t="s">
        <v>88</v>
      </c>
      <c r="D136" s="3">
        <v>22.27</v>
      </c>
      <c r="E136" s="4">
        <f>F1*2</f>
        <v>0</v>
      </c>
      <c r="F136" s="5">
        <f t="shared" ref="F136" si="15">E136*D136</f>
        <v>0</v>
      </c>
      <c r="G136" s="33" t="s">
        <v>117</v>
      </c>
    </row>
    <row r="137" spans="1:7" x14ac:dyDescent="0.25">
      <c r="A137" s="46" t="s">
        <v>60</v>
      </c>
      <c r="B137" s="46"/>
      <c r="C137" s="46"/>
      <c r="D137" s="6"/>
      <c r="E137" s="2">
        <f>SUM(E136)</f>
        <v>0</v>
      </c>
      <c r="F137" s="6">
        <f>SUM(F136)</f>
        <v>0</v>
      </c>
      <c r="G137" s="33"/>
    </row>
    <row r="138" spans="1:7" x14ac:dyDescent="0.25">
      <c r="A138" s="42" t="s">
        <v>85</v>
      </c>
      <c r="B138" s="43"/>
      <c r="C138" s="43"/>
      <c r="D138" s="27"/>
      <c r="E138" s="28"/>
      <c r="F138" s="28"/>
    </row>
    <row r="139" spans="1:7" x14ac:dyDescent="0.25">
      <c r="A139" s="42" t="s">
        <v>89</v>
      </c>
      <c r="B139" s="43"/>
      <c r="C139" s="43"/>
      <c r="D139" s="27"/>
      <c r="E139" s="28"/>
      <c r="F139" s="28"/>
    </row>
    <row r="140" spans="1:7" x14ac:dyDescent="0.25">
      <c r="A140" s="40" t="s">
        <v>90</v>
      </c>
      <c r="B140" s="41"/>
      <c r="C140" s="41"/>
      <c r="D140" s="29"/>
      <c r="E140" s="30"/>
      <c r="F140" s="30"/>
    </row>
    <row r="141" spans="1:7" ht="33.75" x14ac:dyDescent="0.25">
      <c r="A141" s="35" t="s">
        <v>3</v>
      </c>
      <c r="B141" s="35" t="s">
        <v>4</v>
      </c>
      <c r="C141" s="35" t="s">
        <v>5</v>
      </c>
      <c r="D141" s="1" t="s">
        <v>6</v>
      </c>
      <c r="E141" s="2" t="s">
        <v>120</v>
      </c>
      <c r="F141" s="35" t="s">
        <v>121</v>
      </c>
      <c r="G141" s="48" t="s">
        <v>211</v>
      </c>
    </row>
    <row r="142" spans="1:7" ht="22.5" x14ac:dyDescent="0.25">
      <c r="A142" s="15">
        <v>63</v>
      </c>
      <c r="B142" s="16" t="s">
        <v>189</v>
      </c>
      <c r="C142" s="15" t="s">
        <v>91</v>
      </c>
      <c r="D142" s="3">
        <v>1453.85</v>
      </c>
      <c r="E142" s="4">
        <f>$F$1*1%</f>
        <v>0</v>
      </c>
      <c r="F142" s="5">
        <f t="shared" ref="F142:F147" si="16">E142*D142</f>
        <v>0</v>
      </c>
      <c r="G142" s="33" t="s">
        <v>117</v>
      </c>
    </row>
    <row r="143" spans="1:7" ht="22.5" x14ac:dyDescent="0.25">
      <c r="A143" s="15">
        <v>64</v>
      </c>
      <c r="B143" s="16" t="s">
        <v>190</v>
      </c>
      <c r="C143" s="15" t="s">
        <v>92</v>
      </c>
      <c r="D143" s="3">
        <v>685.53</v>
      </c>
      <c r="E143" s="4">
        <f t="shared" ref="E143:E147" si="17">$F$1*1%</f>
        <v>0</v>
      </c>
      <c r="F143" s="5">
        <f t="shared" si="16"/>
        <v>0</v>
      </c>
      <c r="G143" s="33" t="s">
        <v>117</v>
      </c>
    </row>
    <row r="144" spans="1:7" x14ac:dyDescent="0.25">
      <c r="A144" s="15">
        <v>65</v>
      </c>
      <c r="B144" s="16" t="s">
        <v>191</v>
      </c>
      <c r="C144" s="15" t="s">
        <v>93</v>
      </c>
      <c r="D144" s="3">
        <v>600</v>
      </c>
      <c r="E144" s="4">
        <f>$F$1*21%</f>
        <v>0</v>
      </c>
      <c r="F144" s="5">
        <f t="shared" si="16"/>
        <v>0</v>
      </c>
      <c r="G144" s="33" t="s">
        <v>117</v>
      </c>
    </row>
    <row r="145" spans="1:7" ht="22.5" x14ac:dyDescent="0.25">
      <c r="A145" s="15">
        <v>66</v>
      </c>
      <c r="B145" s="16" t="s">
        <v>192</v>
      </c>
      <c r="C145" s="15" t="s">
        <v>94</v>
      </c>
      <c r="D145" s="3">
        <v>200</v>
      </c>
      <c r="E145" s="4">
        <v>11</v>
      </c>
      <c r="F145" s="5">
        <f t="shared" si="16"/>
        <v>2200</v>
      </c>
      <c r="G145" s="33" t="s">
        <v>117</v>
      </c>
    </row>
    <row r="146" spans="1:7" x14ac:dyDescent="0.25">
      <c r="A146" s="15">
        <v>67</v>
      </c>
      <c r="B146" s="16" t="s">
        <v>193</v>
      </c>
      <c r="C146" s="15" t="s">
        <v>95</v>
      </c>
      <c r="D146" s="3">
        <v>115.81</v>
      </c>
      <c r="E146" s="4">
        <f>$F$1</f>
        <v>0</v>
      </c>
      <c r="F146" s="5">
        <f t="shared" si="16"/>
        <v>0</v>
      </c>
      <c r="G146" s="33" t="s">
        <v>116</v>
      </c>
    </row>
    <row r="147" spans="1:7" ht="22.5" x14ac:dyDescent="0.25">
      <c r="A147" s="15">
        <v>68</v>
      </c>
      <c r="B147" s="16" t="s">
        <v>194</v>
      </c>
      <c r="C147" s="15" t="s">
        <v>96</v>
      </c>
      <c r="D147" s="3">
        <v>400</v>
      </c>
      <c r="E147" s="4">
        <f t="shared" si="17"/>
        <v>0</v>
      </c>
      <c r="F147" s="5">
        <f t="shared" si="16"/>
        <v>0</v>
      </c>
      <c r="G147" s="33" t="s">
        <v>117</v>
      </c>
    </row>
    <row r="148" spans="1:7" x14ac:dyDescent="0.25">
      <c r="A148" s="46" t="s">
        <v>31</v>
      </c>
      <c r="B148" s="46"/>
      <c r="C148" s="46"/>
      <c r="D148" s="6"/>
      <c r="E148" s="2" t="b">
        <f>E137=SUM(E142:E147)</f>
        <v>0</v>
      </c>
      <c r="F148" s="6">
        <f>SUM(F142:F147)</f>
        <v>2200</v>
      </c>
      <c r="G148" s="33"/>
    </row>
    <row r="149" spans="1:7" x14ac:dyDescent="0.25">
      <c r="A149" s="42" t="s">
        <v>85</v>
      </c>
      <c r="B149" s="43"/>
      <c r="C149" s="43"/>
      <c r="D149" s="27"/>
      <c r="E149" s="28"/>
      <c r="F149" s="28"/>
    </row>
    <row r="150" spans="1:7" x14ac:dyDescent="0.25">
      <c r="A150" s="42" t="s">
        <v>89</v>
      </c>
      <c r="B150" s="43"/>
      <c r="C150" s="43"/>
      <c r="D150" s="27"/>
      <c r="E150" s="28"/>
      <c r="F150" s="28"/>
    </row>
    <row r="151" spans="1:7" x14ac:dyDescent="0.25">
      <c r="A151" s="40" t="s">
        <v>97</v>
      </c>
      <c r="B151" s="41"/>
      <c r="C151" s="41"/>
      <c r="D151" s="29"/>
      <c r="E151" s="30"/>
      <c r="F151" s="30"/>
    </row>
    <row r="152" spans="1:7" ht="33.75" x14ac:dyDescent="0.25">
      <c r="A152" s="35" t="s">
        <v>3</v>
      </c>
      <c r="B152" s="35" t="s">
        <v>4</v>
      </c>
      <c r="C152" s="35" t="s">
        <v>5</v>
      </c>
      <c r="D152" s="1" t="s">
        <v>6</v>
      </c>
      <c r="E152" s="2" t="s">
        <v>120</v>
      </c>
      <c r="F152" s="35" t="s">
        <v>121</v>
      </c>
      <c r="G152" s="48" t="s">
        <v>211</v>
      </c>
    </row>
    <row r="153" spans="1:7" x14ac:dyDescent="0.25">
      <c r="A153" s="15">
        <v>69</v>
      </c>
      <c r="B153" s="16" t="s">
        <v>195</v>
      </c>
      <c r="C153" s="15" t="s">
        <v>98</v>
      </c>
      <c r="D153" s="3">
        <v>600</v>
      </c>
      <c r="E153" s="4">
        <f t="shared" ref="E153:E155" si="18">$F$1*1%</f>
        <v>0</v>
      </c>
      <c r="F153" s="5">
        <f t="shared" ref="F153:F155" si="19">E153*D153</f>
        <v>0</v>
      </c>
      <c r="G153" s="33" t="s">
        <v>117</v>
      </c>
    </row>
    <row r="154" spans="1:7" x14ac:dyDescent="0.25">
      <c r="A154" s="15">
        <v>70</v>
      </c>
      <c r="B154" s="16" t="s">
        <v>196</v>
      </c>
      <c r="C154" s="15" t="s">
        <v>99</v>
      </c>
      <c r="D154" s="3">
        <v>600</v>
      </c>
      <c r="E154" s="4">
        <f t="shared" si="18"/>
        <v>0</v>
      </c>
      <c r="F154" s="5">
        <f t="shared" si="19"/>
        <v>0</v>
      </c>
      <c r="G154" s="33" t="s">
        <v>117</v>
      </c>
    </row>
    <row r="155" spans="1:7" ht="22.5" x14ac:dyDescent="0.25">
      <c r="A155" s="15">
        <v>71</v>
      </c>
      <c r="B155" s="16" t="s">
        <v>197</v>
      </c>
      <c r="C155" s="15" t="s">
        <v>100</v>
      </c>
      <c r="D155" s="3">
        <v>400</v>
      </c>
      <c r="E155" s="4">
        <f t="shared" si="18"/>
        <v>0</v>
      </c>
      <c r="F155" s="5">
        <f t="shared" si="19"/>
        <v>0</v>
      </c>
      <c r="G155" s="33" t="s">
        <v>117</v>
      </c>
    </row>
    <row r="156" spans="1:7" x14ac:dyDescent="0.25">
      <c r="A156" s="46" t="s">
        <v>31</v>
      </c>
      <c r="B156" s="46"/>
      <c r="C156" s="46"/>
      <c r="D156" s="6"/>
      <c r="E156" s="2">
        <f>SUM(E153:E155)</f>
        <v>0</v>
      </c>
      <c r="F156" s="6">
        <f>SUM(F153:F155)</f>
        <v>0</v>
      </c>
      <c r="G156" s="33"/>
    </row>
    <row r="157" spans="1:7" x14ac:dyDescent="0.25">
      <c r="A157" s="46" t="s">
        <v>60</v>
      </c>
      <c r="B157" s="46"/>
      <c r="C157" s="46"/>
      <c r="D157" s="8"/>
      <c r="E157" s="2">
        <f>SUM(E156,E148)</f>
        <v>0</v>
      </c>
      <c r="F157" s="8">
        <f>SUM(F156,F148)</f>
        <v>2200</v>
      </c>
      <c r="G157" s="33"/>
    </row>
    <row r="158" spans="1:7" x14ac:dyDescent="0.25">
      <c r="A158" s="42" t="s">
        <v>101</v>
      </c>
      <c r="B158" s="43"/>
      <c r="C158" s="43"/>
      <c r="D158" s="27"/>
      <c r="E158" s="28"/>
      <c r="F158" s="28"/>
    </row>
    <row r="159" spans="1:7" x14ac:dyDescent="0.25">
      <c r="A159" s="42" t="s">
        <v>102</v>
      </c>
      <c r="B159" s="43"/>
      <c r="C159" s="43"/>
      <c r="D159" s="27"/>
      <c r="E159" s="28"/>
      <c r="F159" s="28"/>
    </row>
    <row r="160" spans="1:7" x14ac:dyDescent="0.25">
      <c r="A160" s="40" t="s">
        <v>103</v>
      </c>
      <c r="B160" s="41"/>
      <c r="C160" s="41"/>
      <c r="D160" s="29"/>
      <c r="E160" s="30"/>
      <c r="F160" s="30"/>
    </row>
    <row r="161" spans="1:7" ht="33.75" x14ac:dyDescent="0.25">
      <c r="A161" s="35" t="s">
        <v>3</v>
      </c>
      <c r="B161" s="35" t="s">
        <v>4</v>
      </c>
      <c r="C161" s="35" t="s">
        <v>5</v>
      </c>
      <c r="D161" s="1" t="s">
        <v>6</v>
      </c>
      <c r="E161" s="2" t="s">
        <v>120</v>
      </c>
      <c r="F161" s="35" t="s">
        <v>121</v>
      </c>
      <c r="G161" s="48" t="s">
        <v>211</v>
      </c>
    </row>
    <row r="162" spans="1:7" x14ac:dyDescent="0.25">
      <c r="A162" s="15">
        <v>72</v>
      </c>
      <c r="B162" s="16" t="s">
        <v>198</v>
      </c>
      <c r="C162" s="15" t="s">
        <v>104</v>
      </c>
      <c r="D162" s="3">
        <v>482.34</v>
      </c>
      <c r="E162" s="4">
        <f>F2*9%</f>
        <v>0</v>
      </c>
      <c r="F162" s="5">
        <f t="shared" ref="F162:F169" si="20">E162*D162</f>
        <v>0</v>
      </c>
      <c r="G162" s="33" t="s">
        <v>117</v>
      </c>
    </row>
    <row r="163" spans="1:7" x14ac:dyDescent="0.25">
      <c r="A163" s="15">
        <v>73</v>
      </c>
      <c r="B163" s="16" t="s">
        <v>199</v>
      </c>
      <c r="C163" s="15" t="s">
        <v>105</v>
      </c>
      <c r="D163" s="3">
        <v>64.760000000000005</v>
      </c>
      <c r="E163" s="4">
        <f>$F$1</f>
        <v>0</v>
      </c>
      <c r="F163" s="5">
        <f t="shared" si="20"/>
        <v>0</v>
      </c>
      <c r="G163" s="33" t="s">
        <v>116</v>
      </c>
    </row>
    <row r="164" spans="1:7" ht="22.5" x14ac:dyDescent="0.25">
      <c r="A164" s="15">
        <v>74</v>
      </c>
      <c r="B164" s="16" t="s">
        <v>200</v>
      </c>
      <c r="C164" s="15" t="s">
        <v>106</v>
      </c>
      <c r="D164" s="3">
        <v>149.75</v>
      </c>
      <c r="E164" s="4">
        <f t="shared" ref="E164" si="21">$F$1*1%</f>
        <v>0</v>
      </c>
      <c r="F164" s="5">
        <f t="shared" si="20"/>
        <v>0</v>
      </c>
      <c r="G164" s="33" t="s">
        <v>117</v>
      </c>
    </row>
    <row r="165" spans="1:7" ht="22.5" x14ac:dyDescent="0.25">
      <c r="A165" s="15">
        <v>75</v>
      </c>
      <c r="B165" s="16" t="s">
        <v>201</v>
      </c>
      <c r="C165" s="15" t="s">
        <v>107</v>
      </c>
      <c r="D165" s="3">
        <v>2511.4899999999998</v>
      </c>
      <c r="E165" s="4">
        <f>$F$3*6</f>
        <v>0</v>
      </c>
      <c r="F165" s="5">
        <f t="shared" si="20"/>
        <v>0</v>
      </c>
      <c r="G165" s="33" t="s">
        <v>116</v>
      </c>
    </row>
    <row r="166" spans="1:7" ht="22.5" x14ac:dyDescent="0.25">
      <c r="A166" s="15">
        <v>76</v>
      </c>
      <c r="B166" s="16" t="s">
        <v>202</v>
      </c>
      <c r="C166" s="15" t="s">
        <v>108</v>
      </c>
      <c r="D166" s="3">
        <v>1893.68</v>
      </c>
      <c r="E166" s="4">
        <f>$F$3*12</f>
        <v>0</v>
      </c>
      <c r="F166" s="5">
        <f t="shared" si="20"/>
        <v>0</v>
      </c>
      <c r="G166" s="33" t="s">
        <v>113</v>
      </c>
    </row>
    <row r="167" spans="1:7" ht="33.75" x14ac:dyDescent="0.25">
      <c r="A167" s="15">
        <v>77</v>
      </c>
      <c r="B167" s="16" t="s">
        <v>203</v>
      </c>
      <c r="C167" s="15" t="s">
        <v>109</v>
      </c>
      <c r="D167" s="3">
        <v>609.39</v>
      </c>
      <c r="E167" s="4">
        <v>15</v>
      </c>
      <c r="F167" s="5">
        <f t="shared" si="20"/>
        <v>9140.85</v>
      </c>
      <c r="G167" s="33" t="s">
        <v>116</v>
      </c>
    </row>
    <row r="168" spans="1:7" x14ac:dyDescent="0.25">
      <c r="A168" s="15">
        <v>78</v>
      </c>
      <c r="B168" s="16" t="s">
        <v>204</v>
      </c>
      <c r="C168" s="15" t="s">
        <v>110</v>
      </c>
      <c r="D168" s="3">
        <v>21.59</v>
      </c>
      <c r="E168" s="4">
        <f t="shared" ref="E168:E169" si="22">$F$1</f>
        <v>0</v>
      </c>
      <c r="F168" s="5">
        <f t="shared" si="20"/>
        <v>0</v>
      </c>
      <c r="G168" s="33" t="s">
        <v>116</v>
      </c>
    </row>
    <row r="169" spans="1:7" ht="11.25" customHeight="1" x14ac:dyDescent="0.25">
      <c r="A169" s="15">
        <v>79</v>
      </c>
      <c r="B169" s="16" t="s">
        <v>205</v>
      </c>
      <c r="C169" s="15" t="s">
        <v>111</v>
      </c>
      <c r="D169" s="3">
        <v>15.41</v>
      </c>
      <c r="E169" s="4">
        <f t="shared" si="22"/>
        <v>0</v>
      </c>
      <c r="F169" s="5">
        <f t="shared" si="20"/>
        <v>0</v>
      </c>
      <c r="G169" s="33" t="s">
        <v>116</v>
      </c>
    </row>
    <row r="170" spans="1:7" x14ac:dyDescent="0.25">
      <c r="A170" s="46" t="s">
        <v>60</v>
      </c>
      <c r="B170" s="46"/>
      <c r="C170" s="46"/>
      <c r="D170" s="6"/>
      <c r="E170" s="2">
        <f>SUM(E162:E169)</f>
        <v>15</v>
      </c>
      <c r="F170" s="6">
        <f>SUM(F162:F169)</f>
        <v>9140.85</v>
      </c>
      <c r="G170" s="33"/>
    </row>
    <row r="171" spans="1:7" x14ac:dyDescent="0.25">
      <c r="A171" s="46" t="s">
        <v>207</v>
      </c>
      <c r="B171" s="46"/>
      <c r="C171" s="46"/>
      <c r="D171" s="8"/>
      <c r="E171" s="2">
        <f>SUM(E170,E157,E137,E131,E118,E112,E106,E99,E93)</f>
        <v>15</v>
      </c>
      <c r="F171" s="8">
        <f>SUM(F170,F157,F137,F131,F118,F112,F106,F99,F93)</f>
        <v>11340.85</v>
      </c>
      <c r="G171" s="33"/>
    </row>
    <row r="173" spans="1:7" x14ac:dyDescent="0.25">
      <c r="F173" s="11"/>
    </row>
    <row r="174" spans="1:7" x14ac:dyDescent="0.25">
      <c r="F174" s="11"/>
    </row>
  </sheetData>
  <mergeCells count="75">
    <mergeCell ref="A70:C70"/>
    <mergeCell ref="A62:C62"/>
    <mergeCell ref="A63:C63"/>
    <mergeCell ref="A40:C40"/>
    <mergeCell ref="A55:C55"/>
    <mergeCell ref="A65:C65"/>
    <mergeCell ref="A43:C43"/>
    <mergeCell ref="A56:C56"/>
    <mergeCell ref="A57:C57"/>
    <mergeCell ref="A58:C58"/>
    <mergeCell ref="A34:C34"/>
    <mergeCell ref="A35:C35"/>
    <mergeCell ref="A36:C36"/>
    <mergeCell ref="A37:C37"/>
    <mergeCell ref="A42:C42"/>
    <mergeCell ref="A71:C71"/>
    <mergeCell ref="A72:C72"/>
    <mergeCell ref="A73:C73"/>
    <mergeCell ref="A86:C86"/>
    <mergeCell ref="A87:C87"/>
    <mergeCell ref="A76:C76"/>
    <mergeCell ref="A77:C77"/>
    <mergeCell ref="A78:C78"/>
    <mergeCell ref="A79:C79"/>
    <mergeCell ref="A108:C108"/>
    <mergeCell ref="A170:C170"/>
    <mergeCell ref="A171:C171"/>
    <mergeCell ref="A5:C5"/>
    <mergeCell ref="A6:C6"/>
    <mergeCell ref="A7:C7"/>
    <mergeCell ref="A41:C41"/>
    <mergeCell ref="A156:C156"/>
    <mergeCell ref="A157:C157"/>
    <mergeCell ref="A158:C158"/>
    <mergeCell ref="A137:C137"/>
    <mergeCell ref="A148:C148"/>
    <mergeCell ref="A138:C138"/>
    <mergeCell ref="A131:C131"/>
    <mergeCell ref="A119:C119"/>
    <mergeCell ref="A64:C64"/>
    <mergeCell ref="A85:C85"/>
    <mergeCell ref="A106:C106"/>
    <mergeCell ref="A107:C107"/>
    <mergeCell ref="A100:C100"/>
    <mergeCell ref="A101:C101"/>
    <mergeCell ref="A102:C102"/>
    <mergeCell ref="A99:C99"/>
    <mergeCell ref="A95:C95"/>
    <mergeCell ref="A96:C96"/>
    <mergeCell ref="A88:C88"/>
    <mergeCell ref="A92:C92"/>
    <mergeCell ref="A93:C93"/>
    <mergeCell ref="A94:C94"/>
    <mergeCell ref="A113:C113"/>
    <mergeCell ref="A114:C114"/>
    <mergeCell ref="A115:C115"/>
    <mergeCell ref="A112:C112"/>
    <mergeCell ref="A120:C120"/>
    <mergeCell ref="A118:C118"/>
    <mergeCell ref="D2:E2"/>
    <mergeCell ref="D3:E3"/>
    <mergeCell ref="D1:E1"/>
    <mergeCell ref="D4:E4"/>
    <mergeCell ref="A160:C160"/>
    <mergeCell ref="A139:C139"/>
    <mergeCell ref="A140:C140"/>
    <mergeCell ref="A149:C149"/>
    <mergeCell ref="A150:C150"/>
    <mergeCell ref="A151:C151"/>
    <mergeCell ref="A121:C121"/>
    <mergeCell ref="A132:C132"/>
    <mergeCell ref="A133:C133"/>
    <mergeCell ref="A134:C134"/>
    <mergeCell ref="A159:C159"/>
    <mergeCell ref="A109:C10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7" orientation="portrait" r:id="rId1"/>
  <rowBreaks count="1" manualBreakCount="1">
    <brk id="12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1"/>
  <sheetViews>
    <sheetView tabSelected="1" view="pageBreakPreview" zoomScale="120" zoomScaleSheetLayoutView="120" workbookViewId="0">
      <selection activeCell="G8" sqref="G8"/>
    </sheetView>
  </sheetViews>
  <sheetFormatPr defaultColWidth="9.140625" defaultRowHeight="11.25" x14ac:dyDescent="0.25"/>
  <cols>
    <col min="1" max="1" width="2.7109375" style="13" bestFit="1" customWidth="1"/>
    <col min="2" max="2" width="11" style="13" customWidth="1"/>
    <col min="3" max="3" width="43.140625" style="13" customWidth="1"/>
    <col min="4" max="4" width="8.140625" style="9" bestFit="1" customWidth="1"/>
    <col min="5" max="5" width="8" style="10" bestFit="1" customWidth="1"/>
    <col min="6" max="6" width="12.140625" style="12" customWidth="1"/>
    <col min="7" max="7" width="12.7109375" style="13" customWidth="1"/>
    <col min="8" max="16384" width="9.140625" style="13"/>
  </cols>
  <sheetData>
    <row r="1" spans="1:7" x14ac:dyDescent="0.25">
      <c r="D1" s="38" t="s">
        <v>123</v>
      </c>
      <c r="E1" s="38"/>
      <c r="F1" s="21">
        <v>0</v>
      </c>
    </row>
    <row r="2" spans="1:7" x14ac:dyDescent="0.25">
      <c r="D2" s="36" t="s">
        <v>125</v>
      </c>
      <c r="E2" s="36"/>
      <c r="F2" s="22">
        <f>ROUNDUP(F1*80%,0)</f>
        <v>0</v>
      </c>
    </row>
    <row r="3" spans="1:7" x14ac:dyDescent="0.25">
      <c r="D3" s="37" t="s">
        <v>119</v>
      </c>
      <c r="E3" s="37"/>
      <c r="F3" s="22">
        <f>ROUNDUP(F1*20%,0)</f>
        <v>0</v>
      </c>
    </row>
    <row r="4" spans="1:7" ht="15" customHeight="1" x14ac:dyDescent="0.25">
      <c r="D4" s="47" t="s">
        <v>126</v>
      </c>
      <c r="E4" s="47"/>
      <c r="F4" s="22">
        <f>F2*16</f>
        <v>0</v>
      </c>
    </row>
    <row r="5" spans="1:7" ht="10.15" customHeight="1" x14ac:dyDescent="0.25">
      <c r="A5" s="44" t="s">
        <v>0</v>
      </c>
      <c r="B5" s="45"/>
      <c r="C5" s="45"/>
      <c r="D5" s="25"/>
      <c r="E5" s="26"/>
      <c r="F5" s="26"/>
    </row>
    <row r="6" spans="1:7" ht="10.15" customHeight="1" x14ac:dyDescent="0.25">
      <c r="A6" s="42" t="s">
        <v>1</v>
      </c>
      <c r="B6" s="43"/>
      <c r="C6" s="43"/>
      <c r="D6" s="27"/>
      <c r="E6" s="28"/>
      <c r="F6" s="28"/>
    </row>
    <row r="7" spans="1:7" ht="10.15" customHeight="1" x14ac:dyDescent="0.25">
      <c r="A7" s="42" t="s">
        <v>2</v>
      </c>
      <c r="B7" s="43"/>
      <c r="C7" s="43"/>
      <c r="D7" s="27"/>
      <c r="E7" s="28"/>
      <c r="F7" s="28"/>
    </row>
    <row r="8" spans="1:7" s="14" customFormat="1" ht="33.75" x14ac:dyDescent="0.25">
      <c r="A8" s="35" t="s">
        <v>3</v>
      </c>
      <c r="B8" s="35" t="s">
        <v>4</v>
      </c>
      <c r="C8" s="35" t="s">
        <v>5</v>
      </c>
      <c r="D8" s="1" t="s">
        <v>6</v>
      </c>
      <c r="E8" s="2" t="s">
        <v>206</v>
      </c>
      <c r="F8" s="35" t="s">
        <v>121</v>
      </c>
      <c r="G8" s="48" t="s">
        <v>211</v>
      </c>
    </row>
    <row r="9" spans="1:7" ht="10.15" x14ac:dyDescent="0.3">
      <c r="A9" s="15">
        <v>1</v>
      </c>
      <c r="B9" s="16" t="s">
        <v>128</v>
      </c>
      <c r="C9" s="15" t="s">
        <v>7</v>
      </c>
      <c r="D9" s="3">
        <v>2.0099999999999998</v>
      </c>
      <c r="E9" s="4">
        <f>$F$1*4</f>
        <v>0</v>
      </c>
      <c r="F9" s="5">
        <f>E9*D9</f>
        <v>0</v>
      </c>
      <c r="G9" s="33" t="s">
        <v>115</v>
      </c>
    </row>
    <row r="10" spans="1:7" ht="10.15" x14ac:dyDescent="0.3">
      <c r="A10" s="15">
        <v>2</v>
      </c>
      <c r="B10" s="16" t="s">
        <v>129</v>
      </c>
      <c r="C10" s="15" t="s">
        <v>8</v>
      </c>
      <c r="D10" s="3">
        <v>1.85</v>
      </c>
      <c r="E10" s="4">
        <f>($F$1*2)</f>
        <v>0</v>
      </c>
      <c r="F10" s="5">
        <f t="shared" ref="F10:F33" si="0">E10*D10</f>
        <v>0</v>
      </c>
      <c r="G10" s="33" t="s">
        <v>114</v>
      </c>
    </row>
    <row r="11" spans="1:7" ht="10.15" x14ac:dyDescent="0.3">
      <c r="A11" s="15">
        <v>3</v>
      </c>
      <c r="B11" s="16" t="s">
        <v>130</v>
      </c>
      <c r="C11" s="15" t="s">
        <v>127</v>
      </c>
      <c r="D11" s="3">
        <v>1.85</v>
      </c>
      <c r="E11" s="4">
        <f>$F$1*12</f>
        <v>0</v>
      </c>
      <c r="F11" s="5">
        <f t="shared" si="0"/>
        <v>0</v>
      </c>
      <c r="G11" s="33" t="s">
        <v>113</v>
      </c>
    </row>
    <row r="12" spans="1:7" ht="10.15" x14ac:dyDescent="0.3">
      <c r="A12" s="15">
        <v>4</v>
      </c>
      <c r="B12" s="16" t="s">
        <v>131</v>
      </c>
      <c r="C12" s="15" t="s">
        <v>9</v>
      </c>
      <c r="D12" s="3">
        <v>3.51</v>
      </c>
      <c r="E12" s="4">
        <f>($F$1*2)</f>
        <v>0</v>
      </c>
      <c r="F12" s="5">
        <f t="shared" si="0"/>
        <v>0</v>
      </c>
      <c r="G12" s="33" t="s">
        <v>114</v>
      </c>
    </row>
    <row r="13" spans="1:7" ht="10.15" x14ac:dyDescent="0.3">
      <c r="A13" s="15">
        <v>5</v>
      </c>
      <c r="B13" s="16" t="s">
        <v>132</v>
      </c>
      <c r="C13" s="15" t="s">
        <v>10</v>
      </c>
      <c r="D13" s="3">
        <v>3.51</v>
      </c>
      <c r="E13" s="4">
        <f>($F$1*2)</f>
        <v>0</v>
      </c>
      <c r="F13" s="5">
        <f t="shared" si="0"/>
        <v>0</v>
      </c>
      <c r="G13" s="33" t="s">
        <v>114</v>
      </c>
    </row>
    <row r="14" spans="1:7" ht="10.15" x14ac:dyDescent="0.3">
      <c r="A14" s="15">
        <v>6</v>
      </c>
      <c r="B14" s="16" t="s">
        <v>133</v>
      </c>
      <c r="C14" s="15" t="s">
        <v>11</v>
      </c>
      <c r="D14" s="3">
        <v>1.85</v>
      </c>
      <c r="E14" s="4">
        <f>($F$1*2)</f>
        <v>0</v>
      </c>
      <c r="F14" s="5">
        <f t="shared" si="0"/>
        <v>0</v>
      </c>
      <c r="G14" s="33" t="s">
        <v>114</v>
      </c>
    </row>
    <row r="15" spans="1:7" ht="10.15" x14ac:dyDescent="0.3">
      <c r="A15" s="15">
        <v>7</v>
      </c>
      <c r="B15" s="16" t="s">
        <v>134</v>
      </c>
      <c r="C15" s="15" t="s">
        <v>12</v>
      </c>
      <c r="D15" s="3">
        <v>1.85</v>
      </c>
      <c r="E15" s="4">
        <f>$F$1*12</f>
        <v>0</v>
      </c>
      <c r="F15" s="5">
        <f t="shared" si="0"/>
        <v>0</v>
      </c>
      <c r="G15" s="33" t="s">
        <v>113</v>
      </c>
    </row>
    <row r="16" spans="1:7" ht="10.15" x14ac:dyDescent="0.3">
      <c r="A16" s="15">
        <v>8</v>
      </c>
      <c r="B16" s="16" t="s">
        <v>135</v>
      </c>
      <c r="C16" s="15" t="s">
        <v>13</v>
      </c>
      <c r="D16" s="3">
        <v>15.59</v>
      </c>
      <c r="E16" s="4">
        <f>$F$1*4</f>
        <v>0</v>
      </c>
      <c r="F16" s="5">
        <f t="shared" si="0"/>
        <v>0</v>
      </c>
      <c r="G16" s="33" t="s">
        <v>115</v>
      </c>
    </row>
    <row r="17" spans="1:7" ht="10.15" x14ac:dyDescent="0.3">
      <c r="A17" s="15">
        <v>9</v>
      </c>
      <c r="B17" s="16" t="s">
        <v>136</v>
      </c>
      <c r="C17" s="15" t="s">
        <v>14</v>
      </c>
      <c r="D17" s="3">
        <v>3.51</v>
      </c>
      <c r="E17" s="4">
        <f>$F$1*4</f>
        <v>0</v>
      </c>
      <c r="F17" s="5">
        <f t="shared" si="0"/>
        <v>0</v>
      </c>
      <c r="G17" s="33" t="s">
        <v>115</v>
      </c>
    </row>
    <row r="18" spans="1:7" ht="10.15" x14ac:dyDescent="0.3">
      <c r="A18" s="15">
        <v>10</v>
      </c>
      <c r="B18" s="16" t="s">
        <v>137</v>
      </c>
      <c r="C18" s="15" t="s">
        <v>15</v>
      </c>
      <c r="D18" s="3">
        <v>2.0099999999999998</v>
      </c>
      <c r="E18" s="4">
        <f>$F$1*12</f>
        <v>0</v>
      </c>
      <c r="F18" s="5">
        <f t="shared" si="0"/>
        <v>0</v>
      </c>
      <c r="G18" s="33" t="s">
        <v>113</v>
      </c>
    </row>
    <row r="19" spans="1:7" ht="10.15" x14ac:dyDescent="0.3">
      <c r="A19" s="15">
        <v>11</v>
      </c>
      <c r="B19" s="16" t="s">
        <v>138</v>
      </c>
      <c r="C19" s="15" t="s">
        <v>16</v>
      </c>
      <c r="D19" s="3">
        <v>1.85</v>
      </c>
      <c r="E19" s="4">
        <f>$F$1*12</f>
        <v>0</v>
      </c>
      <c r="F19" s="5">
        <f t="shared" si="0"/>
        <v>0</v>
      </c>
      <c r="G19" s="33" t="s">
        <v>113</v>
      </c>
    </row>
    <row r="20" spans="1:7" x14ac:dyDescent="0.25">
      <c r="A20" s="15">
        <v>12</v>
      </c>
      <c r="B20" s="16" t="s">
        <v>139</v>
      </c>
      <c r="C20" s="15" t="s">
        <v>17</v>
      </c>
      <c r="D20" s="3">
        <v>1.85</v>
      </c>
      <c r="E20" s="4">
        <f>$F$1*12</f>
        <v>0</v>
      </c>
      <c r="F20" s="5">
        <f t="shared" si="0"/>
        <v>0</v>
      </c>
      <c r="G20" s="33" t="s">
        <v>113</v>
      </c>
    </row>
    <row r="21" spans="1:7" x14ac:dyDescent="0.25">
      <c r="A21" s="15">
        <v>13</v>
      </c>
      <c r="B21" s="16" t="s">
        <v>140</v>
      </c>
      <c r="C21" s="15" t="s">
        <v>18</v>
      </c>
      <c r="D21" s="3">
        <v>7.86</v>
      </c>
      <c r="E21" s="4">
        <f>$F$1*4</f>
        <v>0</v>
      </c>
      <c r="F21" s="5">
        <f t="shared" si="0"/>
        <v>0</v>
      </c>
      <c r="G21" s="33" t="s">
        <v>115</v>
      </c>
    </row>
    <row r="22" spans="1:7" x14ac:dyDescent="0.25">
      <c r="A22" s="15">
        <v>14</v>
      </c>
      <c r="B22" s="16" t="s">
        <v>141</v>
      </c>
      <c r="C22" s="15" t="s">
        <v>19</v>
      </c>
      <c r="D22" s="3">
        <v>3.68</v>
      </c>
      <c r="E22" s="4">
        <f>$F$1*1%</f>
        <v>0</v>
      </c>
      <c r="F22" s="5">
        <f t="shared" si="0"/>
        <v>0</v>
      </c>
      <c r="G22" s="33" t="s">
        <v>117</v>
      </c>
    </row>
    <row r="23" spans="1:7" x14ac:dyDescent="0.25">
      <c r="A23" s="15">
        <v>15</v>
      </c>
      <c r="B23" s="16" t="s">
        <v>142</v>
      </c>
      <c r="C23" s="15" t="s">
        <v>20</v>
      </c>
      <c r="D23" s="3">
        <v>1.85</v>
      </c>
      <c r="E23" s="4">
        <f>$F$1*12</f>
        <v>0</v>
      </c>
      <c r="F23" s="5">
        <f t="shared" si="0"/>
        <v>0</v>
      </c>
      <c r="G23" s="33" t="s">
        <v>113</v>
      </c>
    </row>
    <row r="24" spans="1:7" x14ac:dyDescent="0.25">
      <c r="A24" s="15">
        <v>16</v>
      </c>
      <c r="B24" s="16" t="s">
        <v>143</v>
      </c>
      <c r="C24" s="15" t="s">
        <v>21</v>
      </c>
      <c r="D24" s="3">
        <v>1.4</v>
      </c>
      <c r="E24" s="4">
        <f>$F$1*4</f>
        <v>0</v>
      </c>
      <c r="F24" s="5">
        <f t="shared" si="0"/>
        <v>0</v>
      </c>
      <c r="G24" s="33" t="s">
        <v>115</v>
      </c>
    </row>
    <row r="25" spans="1:7" x14ac:dyDescent="0.25">
      <c r="A25" s="15">
        <v>17</v>
      </c>
      <c r="B25" s="16" t="s">
        <v>144</v>
      </c>
      <c r="C25" s="15" t="s">
        <v>22</v>
      </c>
      <c r="D25" s="3">
        <v>1.85</v>
      </c>
      <c r="E25" s="4">
        <f>$F$1*4</f>
        <v>0</v>
      </c>
      <c r="F25" s="5">
        <f t="shared" si="0"/>
        <v>0</v>
      </c>
      <c r="G25" s="33" t="s">
        <v>115</v>
      </c>
    </row>
    <row r="26" spans="1:7" x14ac:dyDescent="0.25">
      <c r="A26" s="15">
        <v>18</v>
      </c>
      <c r="B26" s="16" t="s">
        <v>145</v>
      </c>
      <c r="C26" s="15" t="s">
        <v>23</v>
      </c>
      <c r="D26" s="3">
        <v>1.85</v>
      </c>
      <c r="E26" s="4">
        <f>$F$1*12</f>
        <v>0</v>
      </c>
      <c r="F26" s="5">
        <f t="shared" si="0"/>
        <v>0</v>
      </c>
      <c r="G26" s="33" t="s">
        <v>113</v>
      </c>
    </row>
    <row r="27" spans="1:7" x14ac:dyDescent="0.25">
      <c r="A27" s="15">
        <v>19</v>
      </c>
      <c r="B27" s="16" t="s">
        <v>146</v>
      </c>
      <c r="C27" s="15" t="s">
        <v>24</v>
      </c>
      <c r="D27" s="3">
        <v>2.0099999999999998</v>
      </c>
      <c r="E27" s="4">
        <f>$F$1*12</f>
        <v>0</v>
      </c>
      <c r="F27" s="5">
        <f t="shared" si="0"/>
        <v>0</v>
      </c>
      <c r="G27" s="33" t="s">
        <v>113</v>
      </c>
    </row>
    <row r="28" spans="1:7" x14ac:dyDescent="0.25">
      <c r="A28" s="15">
        <v>20</v>
      </c>
      <c r="B28" s="16" t="s">
        <v>147</v>
      </c>
      <c r="C28" s="15" t="s">
        <v>25</v>
      </c>
      <c r="D28" s="3">
        <v>2.0099999999999998</v>
      </c>
      <c r="E28" s="4">
        <f>$F$1*12</f>
        <v>0</v>
      </c>
      <c r="F28" s="5">
        <f t="shared" si="0"/>
        <v>0</v>
      </c>
      <c r="G28" s="33" t="s">
        <v>113</v>
      </c>
    </row>
    <row r="29" spans="1:7" x14ac:dyDescent="0.25">
      <c r="A29" s="15">
        <v>21</v>
      </c>
      <c r="B29" s="16" t="s">
        <v>148</v>
      </c>
      <c r="C29" s="15" t="s">
        <v>26</v>
      </c>
      <c r="D29" s="3">
        <v>4.12</v>
      </c>
      <c r="E29" s="4">
        <f>$F$1*4</f>
        <v>0</v>
      </c>
      <c r="F29" s="5">
        <f t="shared" si="0"/>
        <v>0</v>
      </c>
      <c r="G29" s="33" t="s">
        <v>115</v>
      </c>
    </row>
    <row r="30" spans="1:7" x14ac:dyDescent="0.25">
      <c r="A30" s="15">
        <v>22</v>
      </c>
      <c r="B30" s="16" t="s">
        <v>149</v>
      </c>
      <c r="C30" s="15" t="s">
        <v>27</v>
      </c>
      <c r="D30" s="3">
        <v>3.51</v>
      </c>
      <c r="E30" s="4">
        <f>($F$1*2)</f>
        <v>0</v>
      </c>
      <c r="F30" s="5">
        <f t="shared" si="0"/>
        <v>0</v>
      </c>
      <c r="G30" s="33" t="s">
        <v>114</v>
      </c>
    </row>
    <row r="31" spans="1:7" x14ac:dyDescent="0.25">
      <c r="A31" s="15">
        <v>23</v>
      </c>
      <c r="B31" s="16" t="s">
        <v>150</v>
      </c>
      <c r="C31" s="15" t="s">
        <v>28</v>
      </c>
      <c r="D31" s="3">
        <v>1.85</v>
      </c>
      <c r="E31" s="4">
        <f>$F$1*12</f>
        <v>0</v>
      </c>
      <c r="F31" s="5">
        <f t="shared" si="0"/>
        <v>0</v>
      </c>
      <c r="G31" s="33" t="s">
        <v>113</v>
      </c>
    </row>
    <row r="32" spans="1:7" s="17" customFormat="1" x14ac:dyDescent="0.25">
      <c r="A32" s="15">
        <v>24</v>
      </c>
      <c r="B32" s="16" t="s">
        <v>151</v>
      </c>
      <c r="C32" s="15" t="s">
        <v>29</v>
      </c>
      <c r="D32" s="3">
        <v>15.65</v>
      </c>
      <c r="E32" s="4">
        <f>$F$1*12</f>
        <v>0</v>
      </c>
      <c r="F32" s="5">
        <f t="shared" si="0"/>
        <v>0</v>
      </c>
      <c r="G32" s="15" t="s">
        <v>113</v>
      </c>
    </row>
    <row r="33" spans="1:7" x14ac:dyDescent="0.25">
      <c r="A33" s="15">
        <v>25</v>
      </c>
      <c r="B33" s="16" t="s">
        <v>152</v>
      </c>
      <c r="C33" s="15" t="s">
        <v>30</v>
      </c>
      <c r="D33" s="3">
        <v>15.24</v>
      </c>
      <c r="E33" s="4">
        <f>($F$1*2)</f>
        <v>0</v>
      </c>
      <c r="F33" s="5">
        <f t="shared" si="0"/>
        <v>0</v>
      </c>
      <c r="G33" s="33" t="s">
        <v>114</v>
      </c>
    </row>
    <row r="34" spans="1:7" x14ac:dyDescent="0.25">
      <c r="A34" s="46" t="s">
        <v>31</v>
      </c>
      <c r="B34" s="46"/>
      <c r="C34" s="46"/>
      <c r="D34" s="6"/>
      <c r="E34" s="2">
        <f>SUM(E9:E33)</f>
        <v>0</v>
      </c>
      <c r="F34" s="6">
        <f>SUM(F9:F33)</f>
        <v>0</v>
      </c>
      <c r="G34" s="33"/>
    </row>
    <row r="35" spans="1:7" ht="10.15" customHeight="1" x14ac:dyDescent="0.25">
      <c r="A35" s="42" t="s">
        <v>0</v>
      </c>
      <c r="B35" s="43"/>
      <c r="C35" s="43"/>
      <c r="D35" s="27"/>
      <c r="E35" s="28"/>
      <c r="F35" s="28"/>
    </row>
    <row r="36" spans="1:7" ht="10.15" customHeight="1" x14ac:dyDescent="0.25">
      <c r="A36" s="42" t="s">
        <v>1</v>
      </c>
      <c r="B36" s="43"/>
      <c r="C36" s="43"/>
      <c r="D36" s="27"/>
      <c r="E36" s="28"/>
      <c r="F36" s="28"/>
    </row>
    <row r="37" spans="1:7" ht="10.15" customHeight="1" x14ac:dyDescent="0.25">
      <c r="A37" s="42" t="s">
        <v>32</v>
      </c>
      <c r="B37" s="43"/>
      <c r="C37" s="43"/>
      <c r="D37" s="27"/>
      <c r="E37" s="28"/>
      <c r="F37" s="28"/>
    </row>
    <row r="38" spans="1:7" ht="33.75" x14ac:dyDescent="0.25">
      <c r="A38" s="35" t="s">
        <v>3</v>
      </c>
      <c r="B38" s="35" t="s">
        <v>4</v>
      </c>
      <c r="C38" s="35" t="s">
        <v>5</v>
      </c>
      <c r="D38" s="1" t="s">
        <v>6</v>
      </c>
      <c r="E38" s="2" t="s">
        <v>120</v>
      </c>
      <c r="F38" s="35" t="s">
        <v>121</v>
      </c>
      <c r="G38" s="48" t="s">
        <v>211</v>
      </c>
    </row>
    <row r="39" spans="1:7" x14ac:dyDescent="0.25">
      <c r="A39" s="15">
        <v>26</v>
      </c>
      <c r="B39" s="16" t="s">
        <v>153</v>
      </c>
      <c r="C39" s="15" t="s">
        <v>33</v>
      </c>
      <c r="D39" s="3">
        <v>4.1100000000000003</v>
      </c>
      <c r="E39" s="4">
        <f>$F$1*12</f>
        <v>0</v>
      </c>
      <c r="F39" s="5">
        <f t="shared" ref="F39" si="1">E39*D39</f>
        <v>0</v>
      </c>
      <c r="G39" s="33" t="s">
        <v>113</v>
      </c>
    </row>
    <row r="40" spans="1:7" x14ac:dyDescent="0.25">
      <c r="A40" s="46" t="s">
        <v>31</v>
      </c>
      <c r="B40" s="46"/>
      <c r="C40" s="46"/>
      <c r="D40" s="6"/>
      <c r="E40" s="2">
        <f>SUM(E39:E39)</f>
        <v>0</v>
      </c>
      <c r="F40" s="6">
        <f>SUM(F39:F39)</f>
        <v>0</v>
      </c>
      <c r="G40" s="33"/>
    </row>
    <row r="41" spans="1:7" ht="10.15" customHeight="1" x14ac:dyDescent="0.25">
      <c r="A41" s="42" t="s">
        <v>0</v>
      </c>
      <c r="B41" s="43"/>
      <c r="C41" s="43"/>
      <c r="D41" s="27"/>
      <c r="E41" s="28"/>
      <c r="F41" s="28"/>
    </row>
    <row r="42" spans="1:7" ht="10.15" customHeight="1" x14ac:dyDescent="0.25">
      <c r="A42" s="42" t="s">
        <v>1</v>
      </c>
      <c r="B42" s="43"/>
      <c r="C42" s="43"/>
      <c r="D42" s="27"/>
      <c r="E42" s="28"/>
      <c r="F42" s="28"/>
    </row>
    <row r="43" spans="1:7" ht="10.15" customHeight="1" x14ac:dyDescent="0.25">
      <c r="A43" s="42" t="s">
        <v>34</v>
      </c>
      <c r="B43" s="43"/>
      <c r="C43" s="43"/>
      <c r="D43" s="27"/>
      <c r="E43" s="28"/>
      <c r="F43" s="28"/>
    </row>
    <row r="44" spans="1:7" ht="33.75" x14ac:dyDescent="0.25">
      <c r="A44" s="35" t="s">
        <v>3</v>
      </c>
      <c r="B44" s="35" t="s">
        <v>4</v>
      </c>
      <c r="C44" s="35" t="s">
        <v>5</v>
      </c>
      <c r="D44" s="1" t="s">
        <v>6</v>
      </c>
      <c r="E44" s="2" t="s">
        <v>120</v>
      </c>
      <c r="F44" s="35" t="s">
        <v>121</v>
      </c>
      <c r="G44" s="48" t="s">
        <v>211</v>
      </c>
    </row>
    <row r="45" spans="1:7" x14ac:dyDescent="0.25">
      <c r="A45" s="15">
        <v>27</v>
      </c>
      <c r="B45" s="16" t="s">
        <v>154</v>
      </c>
      <c r="C45" s="15" t="s">
        <v>35</v>
      </c>
      <c r="D45" s="3">
        <v>65</v>
      </c>
      <c r="E45" s="4">
        <f>$F$1</f>
        <v>0</v>
      </c>
      <c r="F45" s="5">
        <f t="shared" ref="F45:F54" si="2">E45*D45</f>
        <v>0</v>
      </c>
      <c r="G45" s="33" t="s">
        <v>116</v>
      </c>
    </row>
    <row r="46" spans="1:7" x14ac:dyDescent="0.25">
      <c r="A46" s="15">
        <v>28</v>
      </c>
      <c r="B46" s="16" t="s">
        <v>155</v>
      </c>
      <c r="C46" s="15" t="s">
        <v>36</v>
      </c>
      <c r="D46" s="3">
        <v>9.25</v>
      </c>
      <c r="E46" s="4">
        <f>$F$1</f>
        <v>0</v>
      </c>
      <c r="F46" s="5">
        <f t="shared" si="2"/>
        <v>0</v>
      </c>
      <c r="G46" s="33" t="s">
        <v>116</v>
      </c>
    </row>
    <row r="47" spans="1:7" x14ac:dyDescent="0.25">
      <c r="A47" s="15">
        <v>29</v>
      </c>
      <c r="B47" s="16" t="s">
        <v>156</v>
      </c>
      <c r="C47" s="15" t="s">
        <v>37</v>
      </c>
      <c r="D47" s="3">
        <v>85</v>
      </c>
      <c r="E47" s="4">
        <f>ROUNDDOWN($F$1*17%,0)</f>
        <v>0</v>
      </c>
      <c r="F47" s="5">
        <f t="shared" si="2"/>
        <v>0</v>
      </c>
      <c r="G47" s="33" t="s">
        <v>117</v>
      </c>
    </row>
    <row r="48" spans="1:7" x14ac:dyDescent="0.25">
      <c r="A48" s="15">
        <v>30</v>
      </c>
      <c r="B48" s="16" t="s">
        <v>157</v>
      </c>
      <c r="C48" s="15" t="s">
        <v>38</v>
      </c>
      <c r="D48" s="3">
        <v>10</v>
      </c>
      <c r="E48" s="4">
        <f>$F$1</f>
        <v>0</v>
      </c>
      <c r="F48" s="5">
        <f t="shared" si="2"/>
        <v>0</v>
      </c>
      <c r="G48" s="33" t="s">
        <v>116</v>
      </c>
    </row>
    <row r="49" spans="1:7" x14ac:dyDescent="0.25">
      <c r="A49" s="15">
        <v>31</v>
      </c>
      <c r="B49" s="16" t="s">
        <v>158</v>
      </c>
      <c r="C49" s="15" t="s">
        <v>39</v>
      </c>
      <c r="D49" s="3">
        <v>18.55</v>
      </c>
      <c r="E49" s="4">
        <f>ROUNDDOWN($F$1*17%,0)</f>
        <v>0</v>
      </c>
      <c r="F49" s="5">
        <f t="shared" si="2"/>
        <v>0</v>
      </c>
      <c r="G49" s="33" t="s">
        <v>117</v>
      </c>
    </row>
    <row r="50" spans="1:7" ht="22.5" x14ac:dyDescent="0.25">
      <c r="A50" s="15">
        <v>32</v>
      </c>
      <c r="B50" s="16" t="s">
        <v>159</v>
      </c>
      <c r="C50" s="15" t="s">
        <v>40</v>
      </c>
      <c r="D50" s="3">
        <v>18.55</v>
      </c>
      <c r="E50" s="4">
        <f>$F$1</f>
        <v>0</v>
      </c>
      <c r="F50" s="5">
        <f t="shared" si="2"/>
        <v>0</v>
      </c>
      <c r="G50" s="33" t="s">
        <v>116</v>
      </c>
    </row>
    <row r="51" spans="1:7" ht="22.5" x14ac:dyDescent="0.25">
      <c r="A51" s="15">
        <v>33</v>
      </c>
      <c r="B51" s="16" t="s">
        <v>160</v>
      </c>
      <c r="C51" s="15" t="s">
        <v>41</v>
      </c>
      <c r="D51" s="3">
        <v>18.55</v>
      </c>
      <c r="E51" s="4">
        <f>$F$1</f>
        <v>0</v>
      </c>
      <c r="F51" s="5">
        <f t="shared" si="2"/>
        <v>0</v>
      </c>
      <c r="G51" s="33" t="s">
        <v>116</v>
      </c>
    </row>
    <row r="52" spans="1:7" ht="22.5" x14ac:dyDescent="0.25">
      <c r="A52" s="15">
        <v>34</v>
      </c>
      <c r="B52" s="16" t="s">
        <v>161</v>
      </c>
      <c r="C52" s="15" t="s">
        <v>42</v>
      </c>
      <c r="D52" s="3">
        <v>18.55</v>
      </c>
      <c r="E52" s="4">
        <f>$F$1</f>
        <v>0</v>
      </c>
      <c r="F52" s="5">
        <f t="shared" si="2"/>
        <v>0</v>
      </c>
      <c r="G52" s="33" t="s">
        <v>116</v>
      </c>
    </row>
    <row r="53" spans="1:7" ht="22.5" x14ac:dyDescent="0.25">
      <c r="A53" s="15">
        <v>35</v>
      </c>
      <c r="B53" s="16" t="s">
        <v>162</v>
      </c>
      <c r="C53" s="15" t="s">
        <v>43</v>
      </c>
      <c r="D53" s="3">
        <v>18.55</v>
      </c>
      <c r="E53" s="4">
        <f>$F$1</f>
        <v>0</v>
      </c>
      <c r="F53" s="5">
        <f t="shared" si="2"/>
        <v>0</v>
      </c>
      <c r="G53" s="33" t="s">
        <v>116</v>
      </c>
    </row>
    <row r="54" spans="1:7" ht="22.5" x14ac:dyDescent="0.25">
      <c r="A54" s="15">
        <v>36</v>
      </c>
      <c r="B54" s="16" t="s">
        <v>163</v>
      </c>
      <c r="C54" s="15" t="s">
        <v>44</v>
      </c>
      <c r="D54" s="3">
        <v>18.55</v>
      </c>
      <c r="E54" s="4">
        <f>$F$1</f>
        <v>0</v>
      </c>
      <c r="F54" s="5">
        <f t="shared" si="2"/>
        <v>0</v>
      </c>
      <c r="G54" s="33" t="s">
        <v>116</v>
      </c>
    </row>
    <row r="55" spans="1:7" x14ac:dyDescent="0.25">
      <c r="A55" s="46" t="s">
        <v>31</v>
      </c>
      <c r="B55" s="46"/>
      <c r="C55" s="46"/>
      <c r="D55" s="6"/>
      <c r="E55" s="2">
        <f>SUM(E45:E54)</f>
        <v>0</v>
      </c>
      <c r="F55" s="6">
        <f>SUM(F45:F54)</f>
        <v>0</v>
      </c>
      <c r="G55" s="33"/>
    </row>
    <row r="56" spans="1:7" ht="10.15" customHeight="1" x14ac:dyDescent="0.25">
      <c r="A56" s="42" t="s">
        <v>0</v>
      </c>
      <c r="B56" s="43"/>
      <c r="C56" s="43"/>
      <c r="D56" s="27"/>
      <c r="E56" s="28"/>
      <c r="F56" s="34"/>
    </row>
    <row r="57" spans="1:7" ht="10.15" customHeight="1" x14ac:dyDescent="0.25">
      <c r="A57" s="42" t="s">
        <v>1</v>
      </c>
      <c r="B57" s="43"/>
      <c r="C57" s="43"/>
      <c r="D57" s="27"/>
      <c r="E57" s="28"/>
      <c r="F57" s="24"/>
    </row>
    <row r="58" spans="1:7" ht="10.15" customHeight="1" x14ac:dyDescent="0.25">
      <c r="A58" s="40" t="s">
        <v>112</v>
      </c>
      <c r="B58" s="41"/>
      <c r="C58" s="41"/>
      <c r="D58" s="29"/>
      <c r="E58" s="30"/>
      <c r="F58" s="23"/>
    </row>
    <row r="59" spans="1:7" ht="33.75" x14ac:dyDescent="0.25">
      <c r="A59" s="35" t="s">
        <v>3</v>
      </c>
      <c r="B59" s="35" t="s">
        <v>4</v>
      </c>
      <c r="C59" s="35" t="s">
        <v>5</v>
      </c>
      <c r="D59" s="1" t="s">
        <v>6</v>
      </c>
      <c r="E59" s="2" t="s">
        <v>120</v>
      </c>
      <c r="F59" s="35" t="s">
        <v>121</v>
      </c>
      <c r="G59" s="48" t="s">
        <v>211</v>
      </c>
    </row>
    <row r="60" spans="1:7" s="17" customFormat="1" ht="22.5" x14ac:dyDescent="0.25">
      <c r="A60" s="18">
        <v>37</v>
      </c>
      <c r="B60" s="16" t="s">
        <v>164</v>
      </c>
      <c r="C60" s="19" t="s">
        <v>46</v>
      </c>
      <c r="D60" s="3">
        <v>3.7</v>
      </c>
      <c r="E60" s="4">
        <f>$F$1*12</f>
        <v>0</v>
      </c>
      <c r="F60" s="5">
        <f t="shared" ref="F60:F61" si="3">E60*D60</f>
        <v>0</v>
      </c>
      <c r="G60" s="15" t="s">
        <v>113</v>
      </c>
    </row>
    <row r="61" spans="1:7" s="17" customFormat="1" x14ac:dyDescent="0.25">
      <c r="A61" s="18">
        <v>38</v>
      </c>
      <c r="B61" s="16" t="s">
        <v>165</v>
      </c>
      <c r="C61" s="19" t="s">
        <v>47</v>
      </c>
      <c r="D61" s="7">
        <v>8.1199999999999992</v>
      </c>
      <c r="E61" s="4">
        <f>$F$1*12</f>
        <v>0</v>
      </c>
      <c r="F61" s="5">
        <f t="shared" si="3"/>
        <v>0</v>
      </c>
      <c r="G61" s="15" t="s">
        <v>113</v>
      </c>
    </row>
    <row r="62" spans="1:7" x14ac:dyDescent="0.25">
      <c r="A62" s="46" t="s">
        <v>31</v>
      </c>
      <c r="B62" s="46"/>
      <c r="C62" s="46"/>
      <c r="D62" s="6"/>
      <c r="E62" s="2">
        <f>SUM(E60:E61)</f>
        <v>0</v>
      </c>
      <c r="F62" s="6">
        <f>SUM(F60:F61)</f>
        <v>0</v>
      </c>
      <c r="G62" s="33"/>
    </row>
    <row r="63" spans="1:7" ht="10.15" customHeight="1" x14ac:dyDescent="0.25">
      <c r="A63" s="42" t="s">
        <v>0</v>
      </c>
      <c r="B63" s="43"/>
      <c r="C63" s="43"/>
      <c r="D63" s="27"/>
      <c r="E63" s="28"/>
      <c r="F63" s="28"/>
    </row>
    <row r="64" spans="1:7" ht="10.15" customHeight="1" x14ac:dyDescent="0.25">
      <c r="A64" s="42" t="s">
        <v>1</v>
      </c>
      <c r="B64" s="43"/>
      <c r="C64" s="43"/>
      <c r="D64" s="27"/>
      <c r="E64" s="28"/>
      <c r="F64" s="28"/>
    </row>
    <row r="65" spans="1:7" ht="10.15" customHeight="1" x14ac:dyDescent="0.25">
      <c r="A65" s="40" t="s">
        <v>45</v>
      </c>
      <c r="B65" s="41"/>
      <c r="C65" s="41"/>
      <c r="D65" s="29"/>
      <c r="E65" s="30"/>
      <c r="F65" s="30"/>
    </row>
    <row r="66" spans="1:7" ht="33.75" x14ac:dyDescent="0.25">
      <c r="A66" s="35" t="s">
        <v>3</v>
      </c>
      <c r="B66" s="35" t="s">
        <v>4</v>
      </c>
      <c r="C66" s="35" t="s">
        <v>5</v>
      </c>
      <c r="D66" s="1" t="s">
        <v>6</v>
      </c>
      <c r="E66" s="2" t="s">
        <v>120</v>
      </c>
      <c r="F66" s="35" t="s">
        <v>121</v>
      </c>
      <c r="G66" s="48" t="s">
        <v>211</v>
      </c>
    </row>
    <row r="67" spans="1:7" x14ac:dyDescent="0.25">
      <c r="A67" s="15">
        <v>39</v>
      </c>
      <c r="B67" s="16" t="s">
        <v>166</v>
      </c>
      <c r="C67" s="15" t="s">
        <v>48</v>
      </c>
      <c r="D67" s="3">
        <v>8.9600000000000009</v>
      </c>
      <c r="E67" s="4">
        <f>$F$1</f>
        <v>0</v>
      </c>
      <c r="F67" s="5">
        <f t="shared" ref="F67:F69" si="4">E67*D67</f>
        <v>0</v>
      </c>
      <c r="G67" s="33" t="s">
        <v>116</v>
      </c>
    </row>
    <row r="68" spans="1:7" x14ac:dyDescent="0.25">
      <c r="A68" s="15">
        <v>40</v>
      </c>
      <c r="B68" s="16" t="s">
        <v>167</v>
      </c>
      <c r="C68" s="15" t="s">
        <v>49</v>
      </c>
      <c r="D68" s="3">
        <v>43.13</v>
      </c>
      <c r="E68" s="4">
        <f>$F$1*4</f>
        <v>0</v>
      </c>
      <c r="F68" s="5">
        <f t="shared" si="4"/>
        <v>0</v>
      </c>
      <c r="G68" s="33" t="s">
        <v>115</v>
      </c>
    </row>
    <row r="69" spans="1:7" x14ac:dyDescent="0.25">
      <c r="A69" s="15">
        <v>41</v>
      </c>
      <c r="B69" s="16" t="s">
        <v>168</v>
      </c>
      <c r="C69" s="15" t="s">
        <v>50</v>
      </c>
      <c r="D69" s="3">
        <v>8.76</v>
      </c>
      <c r="E69" s="4">
        <f>$F$1/12</f>
        <v>0</v>
      </c>
      <c r="F69" s="5">
        <f t="shared" si="4"/>
        <v>0</v>
      </c>
      <c r="G69" s="33" t="s">
        <v>116</v>
      </c>
    </row>
    <row r="70" spans="1:7" x14ac:dyDescent="0.25">
      <c r="A70" s="46" t="s">
        <v>31</v>
      </c>
      <c r="B70" s="46"/>
      <c r="C70" s="46"/>
      <c r="D70" s="6"/>
      <c r="E70" s="2">
        <f>SUM(E67:E69)</f>
        <v>0</v>
      </c>
      <c r="F70" s="6">
        <f>SUM(F67:F69)</f>
        <v>0</v>
      </c>
      <c r="G70" s="33"/>
    </row>
    <row r="71" spans="1:7" ht="10.15" customHeight="1" x14ac:dyDescent="0.25">
      <c r="A71" s="42" t="s">
        <v>0</v>
      </c>
      <c r="B71" s="43"/>
      <c r="C71" s="43"/>
      <c r="D71" s="27"/>
      <c r="E71" s="28"/>
      <c r="F71" s="28"/>
    </row>
    <row r="72" spans="1:7" ht="10.15" customHeight="1" x14ac:dyDescent="0.25">
      <c r="A72" s="42" t="s">
        <v>1</v>
      </c>
      <c r="B72" s="43"/>
      <c r="C72" s="43"/>
      <c r="D72" s="27"/>
      <c r="E72" s="28"/>
      <c r="F72" s="28"/>
    </row>
    <row r="73" spans="1:7" ht="10.15" customHeight="1" x14ac:dyDescent="0.25">
      <c r="A73" s="40" t="s">
        <v>51</v>
      </c>
      <c r="B73" s="41"/>
      <c r="C73" s="41"/>
      <c r="D73" s="29"/>
      <c r="E73" s="30"/>
      <c r="F73" s="30"/>
    </row>
    <row r="74" spans="1:7" ht="33.75" x14ac:dyDescent="0.25">
      <c r="A74" s="35" t="s">
        <v>3</v>
      </c>
      <c r="B74" s="35" t="s">
        <v>4</v>
      </c>
      <c r="C74" s="35" t="s">
        <v>5</v>
      </c>
      <c r="D74" s="1" t="s">
        <v>6</v>
      </c>
      <c r="E74" s="2" t="s">
        <v>120</v>
      </c>
      <c r="F74" s="35" t="s">
        <v>121</v>
      </c>
      <c r="G74" s="48" t="s">
        <v>211</v>
      </c>
    </row>
    <row r="75" spans="1:7" x14ac:dyDescent="0.25">
      <c r="A75" s="15">
        <v>42</v>
      </c>
      <c r="B75" s="16" t="s">
        <v>169</v>
      </c>
      <c r="C75" s="15" t="s">
        <v>52</v>
      </c>
      <c r="D75" s="3">
        <v>27.5</v>
      </c>
      <c r="E75" s="4">
        <f>$F$1</f>
        <v>0</v>
      </c>
      <c r="F75" s="5">
        <f t="shared" ref="F75" si="5">E75*D75</f>
        <v>0</v>
      </c>
      <c r="G75" s="33" t="s">
        <v>116</v>
      </c>
    </row>
    <row r="76" spans="1:7" x14ac:dyDescent="0.25">
      <c r="A76" s="46" t="s">
        <v>31</v>
      </c>
      <c r="B76" s="46"/>
      <c r="C76" s="46"/>
      <c r="D76" s="6"/>
      <c r="E76" s="2">
        <f>SUM(E75)</f>
        <v>0</v>
      </c>
      <c r="F76" s="6">
        <f>SUM(F75)</f>
        <v>0</v>
      </c>
      <c r="G76" s="33"/>
    </row>
    <row r="77" spans="1:7" ht="10.15" customHeight="1" x14ac:dyDescent="0.25">
      <c r="A77" s="42" t="s">
        <v>0</v>
      </c>
      <c r="B77" s="43"/>
      <c r="C77" s="43"/>
      <c r="D77" s="27"/>
      <c r="E77" s="28"/>
      <c r="F77" s="28"/>
    </row>
    <row r="78" spans="1:7" ht="10.15" customHeight="1" x14ac:dyDescent="0.25">
      <c r="A78" s="42" t="s">
        <v>1</v>
      </c>
      <c r="B78" s="43"/>
      <c r="C78" s="43"/>
      <c r="D78" s="27"/>
      <c r="E78" s="28"/>
      <c r="F78" s="28"/>
    </row>
    <row r="79" spans="1:7" ht="10.15" customHeight="1" x14ac:dyDescent="0.25">
      <c r="A79" s="40" t="s">
        <v>53</v>
      </c>
      <c r="B79" s="41"/>
      <c r="C79" s="41"/>
      <c r="D79" s="29"/>
      <c r="E79" s="30"/>
      <c r="F79" s="30"/>
    </row>
    <row r="80" spans="1:7" ht="33.75" x14ac:dyDescent="0.25">
      <c r="A80" s="35" t="s">
        <v>3</v>
      </c>
      <c r="B80" s="35" t="s">
        <v>4</v>
      </c>
      <c r="C80" s="35" t="s">
        <v>5</v>
      </c>
      <c r="D80" s="8" t="s">
        <v>6</v>
      </c>
      <c r="E80" s="2" t="s">
        <v>120</v>
      </c>
      <c r="F80" s="35" t="s">
        <v>121</v>
      </c>
      <c r="G80" s="48" t="s">
        <v>211</v>
      </c>
    </row>
    <row r="81" spans="1:7" x14ac:dyDescent="0.25">
      <c r="A81" s="15">
        <v>43</v>
      </c>
      <c r="B81" s="16" t="s">
        <v>170</v>
      </c>
      <c r="C81" s="15" t="s">
        <v>54</v>
      </c>
      <c r="D81" s="3">
        <v>4.9800000000000004</v>
      </c>
      <c r="E81" s="4">
        <f>$F$1*12</f>
        <v>0</v>
      </c>
      <c r="F81" s="5">
        <f t="shared" ref="F81:F84" si="6">E81*D81</f>
        <v>0</v>
      </c>
      <c r="G81" s="33" t="s">
        <v>113</v>
      </c>
    </row>
    <row r="82" spans="1:7" x14ac:dyDescent="0.25">
      <c r="A82" s="15">
        <v>44</v>
      </c>
      <c r="B82" s="16" t="s">
        <v>171</v>
      </c>
      <c r="C82" s="15" t="s">
        <v>55</v>
      </c>
      <c r="D82" s="3">
        <v>2.8</v>
      </c>
      <c r="E82" s="4">
        <f>$F$1*12</f>
        <v>0</v>
      </c>
      <c r="F82" s="5">
        <f t="shared" si="6"/>
        <v>0</v>
      </c>
      <c r="G82" s="33" t="s">
        <v>113</v>
      </c>
    </row>
    <row r="83" spans="1:7" x14ac:dyDescent="0.25">
      <c r="A83" s="15">
        <v>45</v>
      </c>
      <c r="B83" s="16" t="s">
        <v>172</v>
      </c>
      <c r="C83" s="15" t="s">
        <v>56</v>
      </c>
      <c r="D83" s="3">
        <v>5.62</v>
      </c>
      <c r="E83" s="4">
        <f>$F$1*12</f>
        <v>0</v>
      </c>
      <c r="F83" s="5">
        <f t="shared" si="6"/>
        <v>0</v>
      </c>
      <c r="G83" s="33" t="s">
        <v>113</v>
      </c>
    </row>
    <row r="84" spans="1:7" x14ac:dyDescent="0.25">
      <c r="A84" s="15">
        <v>46</v>
      </c>
      <c r="B84" s="16" t="s">
        <v>173</v>
      </c>
      <c r="C84" s="15" t="s">
        <v>57</v>
      </c>
      <c r="D84" s="3">
        <v>11.49</v>
      </c>
      <c r="E84" s="4">
        <f>ROUNDDOWN($F$1*4%,0)</f>
        <v>0</v>
      </c>
      <c r="F84" s="5">
        <f t="shared" si="6"/>
        <v>0</v>
      </c>
      <c r="G84" s="33" t="s">
        <v>117</v>
      </c>
    </row>
    <row r="85" spans="1:7" x14ac:dyDescent="0.25">
      <c r="A85" s="46" t="s">
        <v>31</v>
      </c>
      <c r="B85" s="46"/>
      <c r="C85" s="46"/>
      <c r="D85" s="6"/>
      <c r="E85" s="2">
        <f>SUM(E81:E84)</f>
        <v>0</v>
      </c>
      <c r="F85" s="6">
        <f>SUM(F81:F84)</f>
        <v>0</v>
      </c>
      <c r="G85" s="33"/>
    </row>
    <row r="86" spans="1:7" ht="10.15" customHeight="1" x14ac:dyDescent="0.25">
      <c r="A86" s="42" t="s">
        <v>0</v>
      </c>
      <c r="B86" s="43"/>
      <c r="C86" s="43"/>
      <c r="D86" s="27"/>
      <c r="E86" s="28"/>
      <c r="F86" s="28"/>
    </row>
    <row r="87" spans="1:7" ht="10.15" customHeight="1" x14ac:dyDescent="0.25">
      <c r="A87" s="42" t="s">
        <v>1</v>
      </c>
      <c r="B87" s="43"/>
      <c r="C87" s="43"/>
      <c r="D87" s="27"/>
      <c r="E87" s="28"/>
      <c r="F87" s="28"/>
    </row>
    <row r="88" spans="1:7" ht="10.15" customHeight="1" x14ac:dyDescent="0.25">
      <c r="A88" s="40" t="s">
        <v>58</v>
      </c>
      <c r="B88" s="41"/>
      <c r="C88" s="41"/>
      <c r="D88" s="29"/>
      <c r="E88" s="30"/>
      <c r="F88" s="30"/>
    </row>
    <row r="89" spans="1:7" ht="33.75" x14ac:dyDescent="0.25">
      <c r="A89" s="35" t="s">
        <v>3</v>
      </c>
      <c r="B89" s="35" t="s">
        <v>4</v>
      </c>
      <c r="C89" s="35" t="s">
        <v>5</v>
      </c>
      <c r="D89" s="1" t="s">
        <v>6</v>
      </c>
      <c r="E89" s="2" t="s">
        <v>120</v>
      </c>
      <c r="F89" s="35" t="s">
        <v>121</v>
      </c>
      <c r="G89" s="48" t="s">
        <v>211</v>
      </c>
    </row>
    <row r="90" spans="1:7" x14ac:dyDescent="0.25">
      <c r="A90" s="15">
        <v>47</v>
      </c>
      <c r="B90" s="16" t="s">
        <v>174</v>
      </c>
      <c r="C90" s="15" t="s">
        <v>124</v>
      </c>
      <c r="D90" s="3">
        <v>1.37</v>
      </c>
      <c r="E90" s="4">
        <f t="shared" ref="E90:E91" si="7">ROUNDDOWN($F$1*4%,0)</f>
        <v>0</v>
      </c>
      <c r="F90" s="5">
        <f t="shared" ref="F90:F91" si="8">E90*D90</f>
        <v>0</v>
      </c>
      <c r="G90" s="33" t="s">
        <v>117</v>
      </c>
    </row>
    <row r="91" spans="1:7" x14ac:dyDescent="0.25">
      <c r="A91" s="15">
        <v>48</v>
      </c>
      <c r="B91" s="16" t="s">
        <v>175</v>
      </c>
      <c r="C91" s="15" t="s">
        <v>59</v>
      </c>
      <c r="D91" s="3">
        <v>1.37</v>
      </c>
      <c r="E91" s="4">
        <f t="shared" si="7"/>
        <v>0</v>
      </c>
      <c r="F91" s="5">
        <f t="shared" si="8"/>
        <v>0</v>
      </c>
      <c r="G91" s="33" t="s">
        <v>117</v>
      </c>
    </row>
    <row r="92" spans="1:7" x14ac:dyDescent="0.25">
      <c r="A92" s="46" t="s">
        <v>31</v>
      </c>
      <c r="B92" s="46"/>
      <c r="C92" s="46"/>
      <c r="D92" s="6"/>
      <c r="E92" s="2">
        <f>SUM(E90:E91)</f>
        <v>0</v>
      </c>
      <c r="F92" s="6">
        <f>SUM(F90:F91)</f>
        <v>0</v>
      </c>
      <c r="G92" s="50"/>
    </row>
    <row r="93" spans="1:7" x14ac:dyDescent="0.25">
      <c r="A93" s="46" t="s">
        <v>60</v>
      </c>
      <c r="B93" s="46"/>
      <c r="C93" s="46"/>
      <c r="D93" s="8"/>
      <c r="E93" s="2">
        <f>SUM(E92,E85,E76,E70,E62,E55,E40,E34)</f>
        <v>0</v>
      </c>
      <c r="F93" s="8">
        <f>SUM(F92,F85,F76,F70,F55,F40,F34,F62)</f>
        <v>0</v>
      </c>
      <c r="G93" s="33"/>
    </row>
    <row r="94" spans="1:7" ht="10.15" customHeight="1" x14ac:dyDescent="0.25">
      <c r="A94" s="42" t="s">
        <v>0</v>
      </c>
      <c r="B94" s="43"/>
      <c r="C94" s="43"/>
      <c r="D94" s="27"/>
      <c r="E94" s="28"/>
      <c r="F94" s="28"/>
    </row>
    <row r="95" spans="1:7" ht="10.15" customHeight="1" x14ac:dyDescent="0.25">
      <c r="A95" s="42" t="s">
        <v>61</v>
      </c>
      <c r="B95" s="43"/>
      <c r="C95" s="43"/>
      <c r="D95" s="27"/>
      <c r="E95" s="28"/>
      <c r="F95" s="28"/>
    </row>
    <row r="96" spans="1:7" ht="10.15" customHeight="1" x14ac:dyDescent="0.25">
      <c r="A96" s="40" t="s">
        <v>62</v>
      </c>
      <c r="B96" s="41"/>
      <c r="C96" s="41"/>
      <c r="D96" s="29"/>
      <c r="E96" s="30"/>
      <c r="F96" s="30"/>
    </row>
    <row r="97" spans="1:7" ht="33.75" x14ac:dyDescent="0.25">
      <c r="A97" s="35" t="s">
        <v>3</v>
      </c>
      <c r="B97" s="35" t="s">
        <v>4</v>
      </c>
      <c r="C97" s="35" t="s">
        <v>5</v>
      </c>
      <c r="D97" s="1" t="s">
        <v>6</v>
      </c>
      <c r="E97" s="2" t="s">
        <v>120</v>
      </c>
      <c r="F97" s="35" t="s">
        <v>121</v>
      </c>
      <c r="G97" s="48" t="s">
        <v>211</v>
      </c>
    </row>
    <row r="98" spans="1:7" s="17" customFormat="1" x14ac:dyDescent="0.25">
      <c r="A98" s="15">
        <v>49</v>
      </c>
      <c r="B98" s="16" t="s">
        <v>176</v>
      </c>
      <c r="C98" s="15" t="s">
        <v>63</v>
      </c>
      <c r="D98" s="3">
        <v>9.5</v>
      </c>
      <c r="E98" s="4">
        <f>$F$1</f>
        <v>0</v>
      </c>
      <c r="F98" s="5">
        <f t="shared" ref="F98" si="9">E98*D98</f>
        <v>0</v>
      </c>
      <c r="G98" s="15" t="s">
        <v>116</v>
      </c>
    </row>
    <row r="99" spans="1:7" x14ac:dyDescent="0.25">
      <c r="A99" s="46" t="s">
        <v>60</v>
      </c>
      <c r="B99" s="46"/>
      <c r="C99" s="46"/>
      <c r="D99" s="6"/>
      <c r="E99" s="2">
        <f>SUM(E98)</f>
        <v>0</v>
      </c>
      <c r="F99" s="6">
        <f>SUM(F98)</f>
        <v>0</v>
      </c>
      <c r="G99" s="33"/>
    </row>
    <row r="100" spans="1:7" ht="10.15" customHeight="1" x14ac:dyDescent="0.25">
      <c r="A100" s="42" t="s">
        <v>64</v>
      </c>
      <c r="B100" s="43"/>
      <c r="C100" s="43"/>
      <c r="D100" s="27"/>
      <c r="E100" s="28"/>
      <c r="F100" s="28"/>
    </row>
    <row r="101" spans="1:7" ht="10.15" customHeight="1" x14ac:dyDescent="0.25">
      <c r="A101" s="42" t="s">
        <v>65</v>
      </c>
      <c r="B101" s="43"/>
      <c r="C101" s="43"/>
      <c r="D101" s="27"/>
      <c r="E101" s="28"/>
      <c r="F101" s="28"/>
    </row>
    <row r="102" spans="1:7" ht="10.15" customHeight="1" x14ac:dyDescent="0.25">
      <c r="A102" s="40" t="s">
        <v>66</v>
      </c>
      <c r="B102" s="41"/>
      <c r="C102" s="41"/>
      <c r="D102" s="29"/>
      <c r="E102" s="30"/>
      <c r="F102" s="30"/>
    </row>
    <row r="103" spans="1:7" ht="33.75" x14ac:dyDescent="0.25">
      <c r="A103" s="35" t="s">
        <v>3</v>
      </c>
      <c r="B103" s="35" t="s">
        <v>4</v>
      </c>
      <c r="C103" s="35" t="s">
        <v>5</v>
      </c>
      <c r="D103" s="1" t="s">
        <v>6</v>
      </c>
      <c r="E103" s="2" t="s">
        <v>120</v>
      </c>
      <c r="F103" s="35" t="s">
        <v>121</v>
      </c>
      <c r="G103" s="48" t="s">
        <v>211</v>
      </c>
    </row>
    <row r="104" spans="1:7" x14ac:dyDescent="0.25">
      <c r="A104" s="15">
        <v>50</v>
      </c>
      <c r="B104" s="16" t="s">
        <v>177</v>
      </c>
      <c r="C104" s="15" t="s">
        <v>67</v>
      </c>
      <c r="D104" s="3">
        <v>37.950000000000003</v>
      </c>
      <c r="E104" s="4">
        <f>ROUNDDOWN($F$1*17%,0)</f>
        <v>0</v>
      </c>
      <c r="F104" s="5">
        <f t="shared" ref="F104:F105" si="10">E104*D104</f>
        <v>0</v>
      </c>
      <c r="G104" s="49" t="s">
        <v>117</v>
      </c>
    </row>
    <row r="105" spans="1:7" x14ac:dyDescent="0.25">
      <c r="A105" s="15">
        <v>51</v>
      </c>
      <c r="B105" s="16" t="s">
        <v>178</v>
      </c>
      <c r="C105" s="15" t="s">
        <v>68</v>
      </c>
      <c r="D105" s="3">
        <v>24.2</v>
      </c>
      <c r="E105" s="4">
        <f>$F$1</f>
        <v>0</v>
      </c>
      <c r="F105" s="5">
        <f t="shared" si="10"/>
        <v>0</v>
      </c>
      <c r="G105" s="33" t="s">
        <v>116</v>
      </c>
    </row>
    <row r="106" spans="1:7" x14ac:dyDescent="0.25">
      <c r="A106" s="46" t="s">
        <v>60</v>
      </c>
      <c r="B106" s="46"/>
      <c r="C106" s="46"/>
      <c r="D106" s="6"/>
      <c r="E106" s="2">
        <f>SUM(E104:E105)</f>
        <v>0</v>
      </c>
      <c r="F106" s="6">
        <f>SUM(F104:F105)</f>
        <v>0</v>
      </c>
      <c r="G106" s="33"/>
    </row>
    <row r="107" spans="1:7" ht="10.15" customHeight="1" x14ac:dyDescent="0.25">
      <c r="A107" s="42" t="s">
        <v>0</v>
      </c>
      <c r="B107" s="43"/>
      <c r="C107" s="43"/>
      <c r="D107" s="27"/>
      <c r="E107" s="28"/>
      <c r="F107" s="28"/>
    </row>
    <row r="108" spans="1:7" ht="10.15" customHeight="1" x14ac:dyDescent="0.25">
      <c r="A108" s="42" t="s">
        <v>69</v>
      </c>
      <c r="B108" s="43"/>
      <c r="C108" s="43"/>
      <c r="D108" s="27"/>
      <c r="E108" s="28"/>
      <c r="F108" s="28"/>
    </row>
    <row r="109" spans="1:7" ht="10.15" customHeight="1" x14ac:dyDescent="0.25">
      <c r="A109" s="40" t="s">
        <v>70</v>
      </c>
      <c r="B109" s="41"/>
      <c r="C109" s="41"/>
      <c r="D109" s="29"/>
      <c r="E109" s="30"/>
      <c r="F109" s="30"/>
    </row>
    <row r="110" spans="1:7" ht="33.75" x14ac:dyDescent="0.25">
      <c r="A110" s="35" t="s">
        <v>3</v>
      </c>
      <c r="B110" s="35" t="s">
        <v>4</v>
      </c>
      <c r="C110" s="35" t="s">
        <v>5</v>
      </c>
      <c r="D110" s="1" t="s">
        <v>6</v>
      </c>
      <c r="E110" s="2" t="s">
        <v>120</v>
      </c>
      <c r="F110" s="35" t="s">
        <v>121</v>
      </c>
      <c r="G110" s="48" t="s">
        <v>211</v>
      </c>
    </row>
    <row r="111" spans="1:7" x14ac:dyDescent="0.25">
      <c r="A111" s="15">
        <v>52</v>
      </c>
      <c r="B111" s="16" t="s">
        <v>179</v>
      </c>
      <c r="C111" s="15" t="s">
        <v>71</v>
      </c>
      <c r="D111" s="3">
        <v>5.15</v>
      </c>
      <c r="E111" s="4">
        <f>$F$1</f>
        <v>0</v>
      </c>
      <c r="F111" s="5">
        <f t="shared" ref="F111" si="11">E111*D111</f>
        <v>0</v>
      </c>
      <c r="G111" s="33" t="s">
        <v>116</v>
      </c>
    </row>
    <row r="112" spans="1:7" x14ac:dyDescent="0.25">
      <c r="A112" s="46" t="s">
        <v>60</v>
      </c>
      <c r="B112" s="46"/>
      <c r="C112" s="46"/>
      <c r="D112" s="6"/>
      <c r="E112" s="2">
        <f>SUM(E111)</f>
        <v>0</v>
      </c>
      <c r="F112" s="6">
        <f>SUM(F111)</f>
        <v>0</v>
      </c>
      <c r="G112" s="33"/>
    </row>
    <row r="113" spans="1:7" ht="10.15" customHeight="1" x14ac:dyDescent="0.25">
      <c r="A113" s="42" t="s">
        <v>72</v>
      </c>
      <c r="B113" s="43"/>
      <c r="C113" s="43"/>
      <c r="D113" s="27"/>
      <c r="E113" s="28"/>
      <c r="F113" s="28"/>
    </row>
    <row r="114" spans="1:7" ht="10.15" customHeight="1" x14ac:dyDescent="0.25">
      <c r="A114" s="42" t="s">
        <v>73</v>
      </c>
      <c r="B114" s="43"/>
      <c r="C114" s="43"/>
      <c r="D114" s="27"/>
      <c r="E114" s="28"/>
      <c r="F114" s="28"/>
    </row>
    <row r="115" spans="1:7" ht="10.15" customHeight="1" x14ac:dyDescent="0.25">
      <c r="A115" s="40" t="s">
        <v>74</v>
      </c>
      <c r="B115" s="41"/>
      <c r="C115" s="41"/>
      <c r="D115" s="29"/>
      <c r="E115" s="30"/>
      <c r="F115" s="30"/>
    </row>
    <row r="116" spans="1:7" ht="33.75" x14ac:dyDescent="0.25">
      <c r="A116" s="35" t="s">
        <v>3</v>
      </c>
      <c r="B116" s="35" t="s">
        <v>4</v>
      </c>
      <c r="C116" s="35" t="s">
        <v>5</v>
      </c>
      <c r="D116" s="1" t="s">
        <v>6</v>
      </c>
      <c r="E116" s="2" t="s">
        <v>120</v>
      </c>
      <c r="F116" s="35" t="s">
        <v>121</v>
      </c>
      <c r="G116" s="48" t="s">
        <v>211</v>
      </c>
    </row>
    <row r="117" spans="1:7" x14ac:dyDescent="0.25">
      <c r="A117" s="15">
        <v>53</v>
      </c>
      <c r="B117" s="16" t="s">
        <v>180</v>
      </c>
      <c r="C117" s="15" t="s">
        <v>75</v>
      </c>
      <c r="D117" s="3">
        <v>10</v>
      </c>
      <c r="E117" s="4">
        <f>$F$1*12</f>
        <v>0</v>
      </c>
      <c r="F117" s="5">
        <f t="shared" ref="F117" si="12">E117*D117</f>
        <v>0</v>
      </c>
      <c r="G117" s="33" t="s">
        <v>113</v>
      </c>
    </row>
    <row r="118" spans="1:7" x14ac:dyDescent="0.25">
      <c r="A118" s="46" t="s">
        <v>60</v>
      </c>
      <c r="B118" s="46"/>
      <c r="C118" s="46"/>
      <c r="D118" s="6"/>
      <c r="E118" s="2">
        <f>SUM(E117)</f>
        <v>0</v>
      </c>
      <c r="F118" s="6">
        <f>SUM(F117)</f>
        <v>0</v>
      </c>
      <c r="G118" s="33"/>
    </row>
    <row r="119" spans="1:7" ht="10.15" customHeight="1" x14ac:dyDescent="0.25">
      <c r="A119" s="42" t="s">
        <v>72</v>
      </c>
      <c r="B119" s="43"/>
      <c r="C119" s="43"/>
      <c r="D119" s="27"/>
      <c r="E119" s="28"/>
      <c r="F119" s="28"/>
    </row>
    <row r="120" spans="1:7" ht="10.15" customHeight="1" x14ac:dyDescent="0.25">
      <c r="A120" s="42" t="s">
        <v>76</v>
      </c>
      <c r="B120" s="43"/>
      <c r="C120" s="43"/>
      <c r="D120" s="27"/>
      <c r="E120" s="28"/>
      <c r="F120" s="28"/>
    </row>
    <row r="121" spans="1:7" ht="10.15" customHeight="1" x14ac:dyDescent="0.25">
      <c r="A121" s="40" t="s">
        <v>77</v>
      </c>
      <c r="B121" s="41"/>
      <c r="C121" s="41"/>
      <c r="D121" s="29"/>
      <c r="E121" s="30"/>
      <c r="F121" s="30"/>
    </row>
    <row r="122" spans="1:7" ht="33.75" x14ac:dyDescent="0.25">
      <c r="A122" s="35" t="s">
        <v>3</v>
      </c>
      <c r="B122" s="35" t="s">
        <v>4</v>
      </c>
      <c r="C122" s="35" t="s">
        <v>5</v>
      </c>
      <c r="D122" s="1" t="s">
        <v>6</v>
      </c>
      <c r="E122" s="2" t="s">
        <v>120</v>
      </c>
      <c r="F122" s="35" t="s">
        <v>121</v>
      </c>
      <c r="G122" s="48" t="s">
        <v>211</v>
      </c>
    </row>
    <row r="123" spans="1:7" ht="22.5" x14ac:dyDescent="0.25">
      <c r="A123" s="31">
        <v>54</v>
      </c>
      <c r="B123" s="32">
        <v>305010018</v>
      </c>
      <c r="C123" s="31" t="s">
        <v>208</v>
      </c>
      <c r="D123" s="3">
        <v>121.74</v>
      </c>
      <c r="E123" s="4">
        <f>$F$3*25%</f>
        <v>0</v>
      </c>
      <c r="F123" s="5">
        <f t="shared" ref="F123:F124" si="13">E123*D123</f>
        <v>0</v>
      </c>
      <c r="G123" s="33" t="s">
        <v>117</v>
      </c>
    </row>
    <row r="124" spans="1:7" ht="22.5" x14ac:dyDescent="0.25">
      <c r="A124" s="31">
        <v>55</v>
      </c>
      <c r="B124" s="32">
        <v>305010026</v>
      </c>
      <c r="C124" s="31" t="s">
        <v>209</v>
      </c>
      <c r="D124" s="3">
        <v>121.51</v>
      </c>
      <c r="E124" s="4">
        <f>$F$3*85%</f>
        <v>0</v>
      </c>
      <c r="F124" s="5">
        <f t="shared" si="13"/>
        <v>0</v>
      </c>
      <c r="G124" s="33" t="s">
        <v>117</v>
      </c>
    </row>
    <row r="125" spans="1:7" ht="22.5" x14ac:dyDescent="0.25">
      <c r="A125" s="31">
        <v>56</v>
      </c>
      <c r="B125" s="16" t="s">
        <v>185</v>
      </c>
      <c r="C125" s="15" t="s">
        <v>82</v>
      </c>
      <c r="D125" s="3">
        <v>358.06</v>
      </c>
      <c r="E125" s="4">
        <f>$F$3*12</f>
        <v>0</v>
      </c>
      <c r="F125" s="5">
        <f t="shared" ref="F125:F126" si="14">E125*D125</f>
        <v>0</v>
      </c>
      <c r="G125" s="33" t="s">
        <v>113</v>
      </c>
    </row>
    <row r="126" spans="1:7" ht="22.5" x14ac:dyDescent="0.25">
      <c r="A126" s="31">
        <v>57</v>
      </c>
      <c r="B126" s="16" t="s">
        <v>186</v>
      </c>
      <c r="C126" s="15" t="s">
        <v>83</v>
      </c>
      <c r="D126" s="3">
        <v>55.13</v>
      </c>
      <c r="E126" s="4">
        <f>$F$3</f>
        <v>0</v>
      </c>
      <c r="F126" s="5">
        <f t="shared" si="14"/>
        <v>0</v>
      </c>
      <c r="G126" s="33" t="s">
        <v>116</v>
      </c>
    </row>
    <row r="127" spans="1:7" x14ac:dyDescent="0.25">
      <c r="A127" s="31">
        <v>58</v>
      </c>
      <c r="B127" s="16" t="s">
        <v>187</v>
      </c>
      <c r="C127" s="15" t="s">
        <v>84</v>
      </c>
      <c r="D127" s="3">
        <v>353.88</v>
      </c>
      <c r="E127" s="20">
        <f>F4*12</f>
        <v>0</v>
      </c>
      <c r="F127" s="5">
        <f>E127*D127</f>
        <v>0</v>
      </c>
      <c r="G127" s="33"/>
    </row>
    <row r="128" spans="1:7" x14ac:dyDescent="0.25">
      <c r="A128" s="46" t="s">
        <v>60</v>
      </c>
      <c r="B128" s="46"/>
      <c r="C128" s="46"/>
      <c r="D128" s="6"/>
      <c r="E128" s="2">
        <f>SUM(E123:E127)</f>
        <v>0</v>
      </c>
      <c r="F128" s="6">
        <f>SUM(F123:F127)</f>
        <v>0</v>
      </c>
      <c r="G128" s="33"/>
    </row>
    <row r="129" spans="1:7" ht="10.15" customHeight="1" x14ac:dyDescent="0.25">
      <c r="A129" s="42" t="s">
        <v>85</v>
      </c>
      <c r="B129" s="43"/>
      <c r="C129" s="43"/>
      <c r="D129" s="27"/>
      <c r="E129" s="28"/>
      <c r="F129" s="28"/>
    </row>
    <row r="130" spans="1:7" ht="10.15" customHeight="1" x14ac:dyDescent="0.25">
      <c r="A130" s="42" t="s">
        <v>86</v>
      </c>
      <c r="B130" s="43"/>
      <c r="C130" s="43"/>
      <c r="D130" s="27"/>
      <c r="E130" s="28"/>
      <c r="F130" s="28"/>
    </row>
    <row r="131" spans="1:7" ht="10.15" customHeight="1" x14ac:dyDescent="0.25">
      <c r="A131" s="40" t="s">
        <v>87</v>
      </c>
      <c r="B131" s="41"/>
      <c r="C131" s="41"/>
      <c r="D131" s="29"/>
      <c r="E131" s="30"/>
      <c r="F131" s="30"/>
    </row>
    <row r="132" spans="1:7" ht="33.75" x14ac:dyDescent="0.25">
      <c r="A132" s="35" t="s">
        <v>3</v>
      </c>
      <c r="B132" s="35" t="s">
        <v>4</v>
      </c>
      <c r="C132" s="35" t="s">
        <v>5</v>
      </c>
      <c r="D132" s="1" t="s">
        <v>6</v>
      </c>
      <c r="E132" s="2" t="s">
        <v>120</v>
      </c>
      <c r="F132" s="35" t="s">
        <v>121</v>
      </c>
      <c r="G132" s="48" t="s">
        <v>211</v>
      </c>
    </row>
    <row r="133" spans="1:7" x14ac:dyDescent="0.25">
      <c r="A133" s="15">
        <v>59</v>
      </c>
      <c r="B133" s="16" t="s">
        <v>188</v>
      </c>
      <c r="C133" s="15" t="s">
        <v>88</v>
      </c>
      <c r="D133" s="3">
        <v>22.27</v>
      </c>
      <c r="E133" s="4">
        <f>F1*2</f>
        <v>0</v>
      </c>
      <c r="F133" s="5">
        <f t="shared" ref="F133" si="15">E133*D133</f>
        <v>0</v>
      </c>
      <c r="G133" s="33" t="s">
        <v>117</v>
      </c>
    </row>
    <row r="134" spans="1:7" x14ac:dyDescent="0.25">
      <c r="A134" s="46" t="s">
        <v>60</v>
      </c>
      <c r="B134" s="46"/>
      <c r="C134" s="46"/>
      <c r="D134" s="6"/>
      <c r="E134" s="2">
        <f>SUM(E133)</f>
        <v>0</v>
      </c>
      <c r="F134" s="6">
        <f>SUM(F133)</f>
        <v>0</v>
      </c>
      <c r="G134" s="33"/>
    </row>
    <row r="135" spans="1:7" ht="10.15" customHeight="1" x14ac:dyDescent="0.25">
      <c r="A135" s="42" t="s">
        <v>85</v>
      </c>
      <c r="B135" s="43"/>
      <c r="C135" s="43"/>
      <c r="D135" s="27"/>
      <c r="E135" s="28"/>
      <c r="F135" s="28"/>
    </row>
    <row r="136" spans="1:7" ht="10.15" customHeight="1" x14ac:dyDescent="0.25">
      <c r="A136" s="42" t="s">
        <v>89</v>
      </c>
      <c r="B136" s="43"/>
      <c r="C136" s="43"/>
      <c r="D136" s="27"/>
      <c r="E136" s="28"/>
      <c r="F136" s="28"/>
    </row>
    <row r="137" spans="1:7" ht="10.15" customHeight="1" x14ac:dyDescent="0.25">
      <c r="A137" s="40" t="s">
        <v>90</v>
      </c>
      <c r="B137" s="41"/>
      <c r="C137" s="41"/>
      <c r="D137" s="29"/>
      <c r="E137" s="30"/>
      <c r="F137" s="30"/>
    </row>
    <row r="138" spans="1:7" ht="33.75" x14ac:dyDescent="0.25">
      <c r="A138" s="35" t="s">
        <v>3</v>
      </c>
      <c r="B138" s="35" t="s">
        <v>4</v>
      </c>
      <c r="C138" s="35" t="s">
        <v>5</v>
      </c>
      <c r="D138" s="1" t="s">
        <v>6</v>
      </c>
      <c r="E138" s="2" t="s">
        <v>120</v>
      </c>
      <c r="F138" s="35" t="s">
        <v>121</v>
      </c>
      <c r="G138" s="48" t="s">
        <v>211</v>
      </c>
    </row>
    <row r="139" spans="1:7" ht="22.5" x14ac:dyDescent="0.25">
      <c r="A139" s="15">
        <v>60</v>
      </c>
      <c r="B139" s="16" t="s">
        <v>189</v>
      </c>
      <c r="C139" s="15" t="s">
        <v>91</v>
      </c>
      <c r="D139" s="3">
        <v>1453.85</v>
      </c>
      <c r="E139" s="4">
        <f t="shared" ref="E139:E140" si="16">ROUNDUP($F$1*1%,1)</f>
        <v>0</v>
      </c>
      <c r="F139" s="5">
        <f t="shared" ref="F139:F144" si="17">E139*D139</f>
        <v>0</v>
      </c>
      <c r="G139" s="33" t="s">
        <v>117</v>
      </c>
    </row>
    <row r="140" spans="1:7" ht="22.5" x14ac:dyDescent="0.25">
      <c r="A140" s="15">
        <v>61</v>
      </c>
      <c r="B140" s="16" t="s">
        <v>190</v>
      </c>
      <c r="C140" s="15" t="s">
        <v>92</v>
      </c>
      <c r="D140" s="3">
        <v>685.53</v>
      </c>
      <c r="E140" s="4">
        <f t="shared" si="16"/>
        <v>0</v>
      </c>
      <c r="F140" s="5">
        <f t="shared" si="17"/>
        <v>0</v>
      </c>
      <c r="G140" s="33" t="s">
        <v>117</v>
      </c>
    </row>
    <row r="141" spans="1:7" x14ac:dyDescent="0.25">
      <c r="A141" s="15">
        <v>62</v>
      </c>
      <c r="B141" s="16" t="s">
        <v>191</v>
      </c>
      <c r="C141" s="15" t="s">
        <v>93</v>
      </c>
      <c r="D141" s="3">
        <v>600</v>
      </c>
      <c r="E141" s="4">
        <f>$F$1*21%</f>
        <v>0</v>
      </c>
      <c r="F141" s="5">
        <f t="shared" si="17"/>
        <v>0</v>
      </c>
      <c r="G141" s="33" t="s">
        <v>117</v>
      </c>
    </row>
    <row r="142" spans="1:7" ht="22.5" x14ac:dyDescent="0.25">
      <c r="A142" s="15">
        <v>63</v>
      </c>
      <c r="B142" s="16" t="s">
        <v>192</v>
      </c>
      <c r="C142" s="15" t="s">
        <v>94</v>
      </c>
      <c r="D142" s="3">
        <v>200</v>
      </c>
      <c r="E142" s="4">
        <f>$F$1*10%</f>
        <v>0</v>
      </c>
      <c r="F142" s="5">
        <f t="shared" si="17"/>
        <v>0</v>
      </c>
      <c r="G142" s="33" t="s">
        <v>117</v>
      </c>
    </row>
    <row r="143" spans="1:7" x14ac:dyDescent="0.25">
      <c r="A143" s="15">
        <v>64</v>
      </c>
      <c r="B143" s="16" t="s">
        <v>193</v>
      </c>
      <c r="C143" s="15" t="s">
        <v>95</v>
      </c>
      <c r="D143" s="3">
        <v>115.81</v>
      </c>
      <c r="E143" s="4">
        <f>$F$1</f>
        <v>0</v>
      </c>
      <c r="F143" s="5">
        <f t="shared" si="17"/>
        <v>0</v>
      </c>
      <c r="G143" s="33" t="s">
        <v>116</v>
      </c>
    </row>
    <row r="144" spans="1:7" ht="22.5" x14ac:dyDescent="0.25">
      <c r="A144" s="15">
        <v>65</v>
      </c>
      <c r="B144" s="16" t="s">
        <v>194</v>
      </c>
      <c r="C144" s="15" t="s">
        <v>96</v>
      </c>
      <c r="D144" s="3">
        <v>400</v>
      </c>
      <c r="E144" s="4">
        <f>ROUNDUP($F$1*1%,1)</f>
        <v>0</v>
      </c>
      <c r="F144" s="5">
        <f t="shared" si="17"/>
        <v>0</v>
      </c>
      <c r="G144" s="33" t="s">
        <v>117</v>
      </c>
    </row>
    <row r="145" spans="1:7" x14ac:dyDescent="0.25">
      <c r="A145" s="46" t="s">
        <v>31</v>
      </c>
      <c r="B145" s="46"/>
      <c r="C145" s="46"/>
      <c r="D145" s="6"/>
      <c r="E145" s="2">
        <f>SUM(E139:E144)</f>
        <v>0</v>
      </c>
      <c r="F145" s="6">
        <f>SUM(F139:F144)</f>
        <v>0</v>
      </c>
      <c r="G145" s="33"/>
    </row>
    <row r="146" spans="1:7" ht="10.15" customHeight="1" x14ac:dyDescent="0.25">
      <c r="A146" s="42" t="s">
        <v>85</v>
      </c>
      <c r="B146" s="43"/>
      <c r="C146" s="43"/>
      <c r="D146" s="27"/>
      <c r="E146" s="28"/>
      <c r="F146" s="28"/>
    </row>
    <row r="147" spans="1:7" ht="10.15" customHeight="1" x14ac:dyDescent="0.25">
      <c r="A147" s="42" t="s">
        <v>89</v>
      </c>
      <c r="B147" s="43"/>
      <c r="C147" s="43"/>
      <c r="D147" s="27"/>
      <c r="E147" s="28"/>
      <c r="F147" s="28"/>
    </row>
    <row r="148" spans="1:7" ht="10.15" customHeight="1" x14ac:dyDescent="0.25">
      <c r="A148" s="40" t="s">
        <v>97</v>
      </c>
      <c r="B148" s="41"/>
      <c r="C148" s="41"/>
      <c r="D148" s="29"/>
      <c r="E148" s="30"/>
      <c r="F148" s="30"/>
    </row>
    <row r="149" spans="1:7" ht="33.75" x14ac:dyDescent="0.25">
      <c r="A149" s="35" t="s">
        <v>3</v>
      </c>
      <c r="B149" s="35" t="s">
        <v>4</v>
      </c>
      <c r="C149" s="35" t="s">
        <v>5</v>
      </c>
      <c r="D149" s="1" t="s">
        <v>6</v>
      </c>
      <c r="E149" s="2" t="s">
        <v>120</v>
      </c>
      <c r="F149" s="35" t="s">
        <v>121</v>
      </c>
      <c r="G149" s="48" t="s">
        <v>211</v>
      </c>
    </row>
    <row r="150" spans="1:7" x14ac:dyDescent="0.25">
      <c r="A150" s="15">
        <v>66</v>
      </c>
      <c r="B150" s="16" t="s">
        <v>195</v>
      </c>
      <c r="C150" s="15" t="s">
        <v>98</v>
      </c>
      <c r="D150" s="3">
        <v>600</v>
      </c>
      <c r="E150" s="4">
        <f>ROUNDUP($F$1*1%,1)</f>
        <v>0</v>
      </c>
      <c r="F150" s="5">
        <f t="shared" ref="F150:F152" si="18">E150*D150</f>
        <v>0</v>
      </c>
      <c r="G150" s="33" t="s">
        <v>117</v>
      </c>
    </row>
    <row r="151" spans="1:7" x14ac:dyDescent="0.25">
      <c r="A151" s="15">
        <v>67</v>
      </c>
      <c r="B151" s="16" t="s">
        <v>196</v>
      </c>
      <c r="C151" s="15" t="s">
        <v>99</v>
      </c>
      <c r="D151" s="3">
        <v>600</v>
      </c>
      <c r="E151" s="4">
        <f t="shared" ref="E151:E152" si="19">ROUNDUP($F$1*1%,1)</f>
        <v>0</v>
      </c>
      <c r="F151" s="5">
        <f t="shared" si="18"/>
        <v>0</v>
      </c>
      <c r="G151" s="33" t="s">
        <v>117</v>
      </c>
    </row>
    <row r="152" spans="1:7" ht="22.5" x14ac:dyDescent="0.25">
      <c r="A152" s="15">
        <v>68</v>
      </c>
      <c r="B152" s="16" t="s">
        <v>197</v>
      </c>
      <c r="C152" s="15" t="s">
        <v>100</v>
      </c>
      <c r="D152" s="3">
        <v>400</v>
      </c>
      <c r="E152" s="4">
        <f t="shared" si="19"/>
        <v>0</v>
      </c>
      <c r="F152" s="5">
        <f t="shared" si="18"/>
        <v>0</v>
      </c>
      <c r="G152" s="33" t="s">
        <v>117</v>
      </c>
    </row>
    <row r="153" spans="1:7" x14ac:dyDescent="0.25">
      <c r="A153" s="46" t="s">
        <v>31</v>
      </c>
      <c r="B153" s="46"/>
      <c r="C153" s="46"/>
      <c r="D153" s="6"/>
      <c r="E153" s="2">
        <f>SUM(E150:E152)</f>
        <v>0</v>
      </c>
      <c r="F153" s="6">
        <f>SUM(F150:F152)</f>
        <v>0</v>
      </c>
      <c r="G153" s="33"/>
    </row>
    <row r="154" spans="1:7" x14ac:dyDescent="0.25">
      <c r="A154" s="46" t="s">
        <v>60</v>
      </c>
      <c r="B154" s="46"/>
      <c r="C154" s="46"/>
      <c r="D154" s="8"/>
      <c r="E154" s="2">
        <f>SUM(E153,E145)</f>
        <v>0</v>
      </c>
      <c r="F154" s="8">
        <f>SUM(F153,F145)</f>
        <v>0</v>
      </c>
      <c r="G154" s="33"/>
    </row>
    <row r="155" spans="1:7" x14ac:dyDescent="0.25">
      <c r="A155" s="42" t="s">
        <v>101</v>
      </c>
      <c r="B155" s="43"/>
      <c r="C155" s="43"/>
      <c r="D155" s="27"/>
      <c r="E155" s="28"/>
      <c r="F155" s="28"/>
    </row>
    <row r="156" spans="1:7" x14ac:dyDescent="0.25">
      <c r="A156" s="42" t="s">
        <v>102</v>
      </c>
      <c r="B156" s="43"/>
      <c r="C156" s="43"/>
      <c r="D156" s="27"/>
      <c r="E156" s="28"/>
      <c r="F156" s="28"/>
    </row>
    <row r="157" spans="1:7" x14ac:dyDescent="0.25">
      <c r="A157" s="40" t="s">
        <v>103</v>
      </c>
      <c r="B157" s="41"/>
      <c r="C157" s="41"/>
      <c r="D157" s="29"/>
      <c r="E157" s="30"/>
      <c r="F157" s="30"/>
    </row>
    <row r="158" spans="1:7" ht="33.75" x14ac:dyDescent="0.25">
      <c r="A158" s="35" t="s">
        <v>3</v>
      </c>
      <c r="B158" s="35" t="s">
        <v>4</v>
      </c>
      <c r="C158" s="35" t="s">
        <v>5</v>
      </c>
      <c r="D158" s="1" t="s">
        <v>6</v>
      </c>
      <c r="E158" s="2" t="s">
        <v>120</v>
      </c>
      <c r="F158" s="35" t="s">
        <v>121</v>
      </c>
      <c r="G158" s="48" t="s">
        <v>211</v>
      </c>
    </row>
    <row r="159" spans="1:7" x14ac:dyDescent="0.25">
      <c r="A159" s="15">
        <v>69</v>
      </c>
      <c r="B159" s="16" t="s">
        <v>198</v>
      </c>
      <c r="C159" s="15" t="s">
        <v>104</v>
      </c>
      <c r="D159" s="3">
        <v>482.34</v>
      </c>
      <c r="E159" s="4">
        <v>4</v>
      </c>
      <c r="F159" s="5">
        <f t="shared" ref="F159:F166" si="20">E159*D159</f>
        <v>1929.36</v>
      </c>
      <c r="G159" s="33" t="s">
        <v>117</v>
      </c>
    </row>
    <row r="160" spans="1:7" x14ac:dyDescent="0.25">
      <c r="A160" s="15">
        <v>70</v>
      </c>
      <c r="B160" s="16" t="s">
        <v>199</v>
      </c>
      <c r="C160" s="15" t="s">
        <v>105</v>
      </c>
      <c r="D160" s="3">
        <v>64.760000000000005</v>
      </c>
      <c r="E160" s="4">
        <f>$F$1</f>
        <v>0</v>
      </c>
      <c r="F160" s="5">
        <f t="shared" si="20"/>
        <v>0</v>
      </c>
      <c r="G160" s="33" t="s">
        <v>116</v>
      </c>
    </row>
    <row r="161" spans="1:7" ht="22.5" x14ac:dyDescent="0.25">
      <c r="A161" s="15">
        <v>71</v>
      </c>
      <c r="B161" s="16" t="s">
        <v>200</v>
      </c>
      <c r="C161" s="15" t="s">
        <v>106</v>
      </c>
      <c r="D161" s="3">
        <v>149.75</v>
      </c>
      <c r="E161" s="4">
        <f t="shared" ref="E161" si="21">$F$1*1%</f>
        <v>0</v>
      </c>
      <c r="F161" s="5">
        <f t="shared" si="20"/>
        <v>0</v>
      </c>
      <c r="G161" s="33" t="s">
        <v>117</v>
      </c>
    </row>
    <row r="162" spans="1:7" ht="22.5" x14ac:dyDescent="0.25">
      <c r="A162" s="15">
        <v>72</v>
      </c>
      <c r="B162" s="16" t="s">
        <v>201</v>
      </c>
      <c r="C162" s="15" t="s">
        <v>107</v>
      </c>
      <c r="D162" s="3">
        <v>2511.4899999999998</v>
      </c>
      <c r="E162" s="4">
        <f>$F$3</f>
        <v>0</v>
      </c>
      <c r="F162" s="5">
        <f t="shared" si="20"/>
        <v>0</v>
      </c>
      <c r="G162" s="33" t="s">
        <v>116</v>
      </c>
    </row>
    <row r="163" spans="1:7" ht="22.5" x14ac:dyDescent="0.25">
      <c r="A163" s="15">
        <v>73</v>
      </c>
      <c r="B163" s="16" t="s">
        <v>202</v>
      </c>
      <c r="C163" s="15" t="s">
        <v>108</v>
      </c>
      <c r="D163" s="3">
        <v>1893.68</v>
      </c>
      <c r="E163" s="4">
        <f>$F$3</f>
        <v>0</v>
      </c>
      <c r="F163" s="5">
        <f t="shared" si="20"/>
        <v>0</v>
      </c>
      <c r="G163" s="33" t="s">
        <v>116</v>
      </c>
    </row>
    <row r="164" spans="1:7" ht="33.75" x14ac:dyDescent="0.25">
      <c r="A164" s="15">
        <v>74</v>
      </c>
      <c r="B164" s="16" t="s">
        <v>203</v>
      </c>
      <c r="C164" s="15" t="s">
        <v>109</v>
      </c>
      <c r="D164" s="3">
        <v>609.39</v>
      </c>
      <c r="E164" s="4">
        <f>$F$3</f>
        <v>0</v>
      </c>
      <c r="F164" s="5">
        <f t="shared" si="20"/>
        <v>0</v>
      </c>
      <c r="G164" s="33" t="s">
        <v>116</v>
      </c>
    </row>
    <row r="165" spans="1:7" x14ac:dyDescent="0.25">
      <c r="A165" s="15">
        <v>75</v>
      </c>
      <c r="B165" s="16" t="s">
        <v>204</v>
      </c>
      <c r="C165" s="15" t="s">
        <v>110</v>
      </c>
      <c r="D165" s="3">
        <v>21.59</v>
      </c>
      <c r="E165" s="4">
        <f t="shared" ref="E165:E166" si="22">$F$1</f>
        <v>0</v>
      </c>
      <c r="F165" s="5">
        <f t="shared" si="20"/>
        <v>0</v>
      </c>
      <c r="G165" s="33" t="s">
        <v>116</v>
      </c>
    </row>
    <row r="166" spans="1:7" x14ac:dyDescent="0.25">
      <c r="A166" s="15">
        <v>76</v>
      </c>
      <c r="B166" s="16" t="s">
        <v>205</v>
      </c>
      <c r="C166" s="15" t="s">
        <v>111</v>
      </c>
      <c r="D166" s="3">
        <v>15.41</v>
      </c>
      <c r="E166" s="4">
        <f t="shared" si="22"/>
        <v>0</v>
      </c>
      <c r="F166" s="5">
        <f t="shared" si="20"/>
        <v>0</v>
      </c>
      <c r="G166" s="33" t="s">
        <v>116</v>
      </c>
    </row>
    <row r="167" spans="1:7" x14ac:dyDescent="0.25">
      <c r="A167" s="46" t="s">
        <v>60</v>
      </c>
      <c r="B167" s="46"/>
      <c r="C167" s="46"/>
      <c r="D167" s="6"/>
      <c r="E167" s="2">
        <f>SUM(E159:E166)</f>
        <v>4</v>
      </c>
      <c r="F167" s="6">
        <f>SUM(F159:F166)</f>
        <v>1929.36</v>
      </c>
      <c r="G167" s="33"/>
    </row>
    <row r="168" spans="1:7" x14ac:dyDescent="0.25">
      <c r="A168" s="46" t="s">
        <v>210</v>
      </c>
      <c r="B168" s="46"/>
      <c r="C168" s="46"/>
      <c r="D168" s="8"/>
      <c r="E168" s="2">
        <f>SUM(E167,E154,E134,E128,E118,E112,E106,E99,E93)</f>
        <v>4</v>
      </c>
      <c r="F168" s="8">
        <f>SUM(F167,F154,F134,F128,F118,F112,F106,F99,F93)</f>
        <v>1929.36</v>
      </c>
      <c r="G168" s="33"/>
    </row>
    <row r="170" spans="1:7" x14ac:dyDescent="0.25">
      <c r="F170" s="11"/>
    </row>
    <row r="171" spans="1:7" x14ac:dyDescent="0.25">
      <c r="F171" s="11"/>
    </row>
  </sheetData>
  <mergeCells count="75">
    <mergeCell ref="A40:C40"/>
    <mergeCell ref="D1:E1"/>
    <mergeCell ref="D2:E2"/>
    <mergeCell ref="D3:E3"/>
    <mergeCell ref="D4:E4"/>
    <mergeCell ref="A5:C5"/>
    <mergeCell ref="A6:C6"/>
    <mergeCell ref="A7:C7"/>
    <mergeCell ref="A34:C34"/>
    <mergeCell ref="A35:C35"/>
    <mergeCell ref="A36:C36"/>
    <mergeCell ref="A37:C37"/>
    <mergeCell ref="A70:C70"/>
    <mergeCell ref="A41:C41"/>
    <mergeCell ref="A42:C42"/>
    <mergeCell ref="A43:C43"/>
    <mergeCell ref="A55:C55"/>
    <mergeCell ref="A56:C56"/>
    <mergeCell ref="A57:C57"/>
    <mergeCell ref="A58:C58"/>
    <mergeCell ref="A62:C62"/>
    <mergeCell ref="A63:C63"/>
    <mergeCell ref="A64:C64"/>
    <mergeCell ref="A65:C65"/>
    <mergeCell ref="A92:C92"/>
    <mergeCell ref="A71:C71"/>
    <mergeCell ref="A72:C72"/>
    <mergeCell ref="A73:C73"/>
    <mergeCell ref="A76:C76"/>
    <mergeCell ref="A77:C77"/>
    <mergeCell ref="A78:C78"/>
    <mergeCell ref="A79:C79"/>
    <mergeCell ref="A85:C85"/>
    <mergeCell ref="A86:C86"/>
    <mergeCell ref="A87:C87"/>
    <mergeCell ref="A88:C88"/>
    <mergeCell ref="A107:C107"/>
    <mergeCell ref="A108:C108"/>
    <mergeCell ref="A109:C109"/>
    <mergeCell ref="A93:C93"/>
    <mergeCell ref="A94:C94"/>
    <mergeCell ref="A95:C95"/>
    <mergeCell ref="A96:C96"/>
    <mergeCell ref="A99:C99"/>
    <mergeCell ref="A100:C100"/>
    <mergeCell ref="A101:C101"/>
    <mergeCell ref="A102:C102"/>
    <mergeCell ref="A106:C106"/>
    <mergeCell ref="A129:C129"/>
    <mergeCell ref="A130:C130"/>
    <mergeCell ref="A131:C131"/>
    <mergeCell ref="A112:C112"/>
    <mergeCell ref="A113:C113"/>
    <mergeCell ref="A114:C114"/>
    <mergeCell ref="A115:C115"/>
    <mergeCell ref="A118:C118"/>
    <mergeCell ref="A119:C119"/>
    <mergeCell ref="A120:C120"/>
    <mergeCell ref="A121:C121"/>
    <mergeCell ref="A128:C128"/>
    <mergeCell ref="A154:C154"/>
    <mergeCell ref="A134:C134"/>
    <mergeCell ref="A135:C135"/>
    <mergeCell ref="A136:C136"/>
    <mergeCell ref="A137:C137"/>
    <mergeCell ref="A145:C145"/>
    <mergeCell ref="A146:C146"/>
    <mergeCell ref="A147:C147"/>
    <mergeCell ref="A148:C148"/>
    <mergeCell ref="A153:C153"/>
    <mergeCell ref="A155:C155"/>
    <mergeCell ref="A156:C156"/>
    <mergeCell ref="A157:C157"/>
    <mergeCell ref="A167:C167"/>
    <mergeCell ref="A168:C168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7" orientation="portrait" r:id="rId1"/>
  <rowBreaks count="1" manualBreakCount="1"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CALCULO DE QTD MINIMA ADULTO</vt:lpstr>
      <vt:lpstr>CALCULO DE QTD MINIMA INFANTIL</vt:lpstr>
      <vt:lpstr>'CALCULO DE QTD MINIMA ADULTO'!Area_de_impressao</vt:lpstr>
      <vt:lpstr>'CALCULO DE QTD MINIMA INFANTIL'!Area_de_impressao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Fabricia Serudo Barbosa</cp:lastModifiedBy>
  <dcterms:created xsi:type="dcterms:W3CDTF">2017-10-19T13:26:32Z</dcterms:created>
  <dcterms:modified xsi:type="dcterms:W3CDTF">2018-09-17T12:36:19Z</dcterms:modified>
</cp:coreProperties>
</file>